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9975" yWindow="0" windowWidth="18840" windowHeight="13425" tabRatio="384"/>
  </bookViews>
  <sheets>
    <sheet name="Charge" sheetId="7" r:id="rId1"/>
    <sheet name="Feuil1" sheetId="8" r:id="rId2"/>
  </sheets>
  <externalReferences>
    <externalReference r:id="rId3"/>
  </externalReferences>
  <definedNames>
    <definedName name="CONCEPT">Charge!$F$17</definedName>
    <definedName name="COUTTOTAL">Charge!$F$27</definedName>
    <definedName name="DOC">Charge!$F$18</definedName>
    <definedName name="ENCADREMENT">Charge!$Q$21</definedName>
    <definedName name="GARANTIE">Charge!$Q$20</definedName>
    <definedName name="LIV">Charge!$F$22</definedName>
    <definedName name="PROD">Charge!$F$23</definedName>
    <definedName name="projets">[1]listes!$A$1:$A$500</definedName>
    <definedName name="ras">Charge!$S$17</definedName>
    <definedName name="rasx">Charge!$F$19</definedName>
    <definedName name="TAUX">Charge!$S$17</definedName>
    <definedName name="TAUXJOURSENIOR">Charge!$F$26</definedName>
    <definedName name="TOTALDEVTU">Charge!$H$14</definedName>
    <definedName name="VALID">Charge!$F$19</definedName>
    <definedName name="VALIDATION">Charge!$Q$19</definedName>
    <definedName name="_xlnm.Print_Area" localSheetId="0">Charge!$B$2:$H$27</definedName>
  </definedNames>
  <calcPr calcId="145621"/>
</workbook>
</file>

<file path=xl/calcChain.xml><?xml version="1.0" encoding="utf-8"?>
<calcChain xmlns="http://schemas.openxmlformats.org/spreadsheetml/2006/main">
  <c r="F14" i="7" l="1"/>
  <c r="D17" i="7" l="1"/>
  <c r="D6" i="7"/>
  <c r="D7" i="7"/>
  <c r="D8" i="7"/>
  <c r="D9" i="7"/>
  <c r="D10" i="7" s="1"/>
  <c r="D11" i="7" s="1"/>
  <c r="D12" i="7" s="1"/>
  <c r="D13" i="7" s="1"/>
  <c r="D5" i="7"/>
  <c r="N7" i="7"/>
  <c r="M7" i="7"/>
  <c r="L7" i="7"/>
  <c r="K7" i="7"/>
  <c r="J7" i="7"/>
  <c r="F7" i="7"/>
  <c r="N6" i="7"/>
  <c r="M6" i="7"/>
  <c r="L6" i="7"/>
  <c r="K6" i="7"/>
  <c r="J6" i="7"/>
  <c r="F6" i="7" l="1"/>
  <c r="H14" i="7"/>
  <c r="P7" i="7" s="1"/>
  <c r="U7" i="7" l="1"/>
  <c r="Q7" i="7"/>
  <c r="V7" i="7"/>
  <c r="R7" i="7"/>
  <c r="Q6" i="7"/>
  <c r="V6" i="7"/>
  <c r="P6" i="7"/>
  <c r="R6" i="7" s="1"/>
  <c r="S6" i="7" s="1"/>
  <c r="U6" i="7"/>
  <c r="M4" i="7"/>
  <c r="K4" i="7"/>
  <c r="T7" i="7" l="1"/>
  <c r="S7" i="7"/>
  <c r="M8" i="7"/>
  <c r="M9" i="7" s="1"/>
  <c r="M10" i="7" s="1"/>
  <c r="M11" i="7" s="1"/>
  <c r="M12" i="7" s="1"/>
  <c r="M13" i="7" s="1"/>
  <c r="M5" i="7"/>
  <c r="T6" i="7"/>
  <c r="W6" i="7" s="1"/>
  <c r="K8" i="7"/>
  <c r="K9" i="7" s="1"/>
  <c r="K5" i="7"/>
  <c r="F5" i="7" s="1"/>
  <c r="N4" i="7"/>
  <c r="L4" i="7"/>
  <c r="J4" i="7"/>
  <c r="W7" i="7" l="1"/>
  <c r="L8" i="7"/>
  <c r="L9" i="7" s="1"/>
  <c r="L10" i="7" s="1"/>
  <c r="L11" i="7" s="1"/>
  <c r="L12" i="7" s="1"/>
  <c r="L13" i="7" s="1"/>
  <c r="L5" i="7"/>
  <c r="U5" i="7"/>
  <c r="R5" i="7"/>
  <c r="S5" i="7" s="1"/>
  <c r="Q5" i="7"/>
  <c r="V5" i="7"/>
  <c r="P5" i="7"/>
  <c r="N8" i="7"/>
  <c r="N9" i="7" s="1"/>
  <c r="N10" i="7" s="1"/>
  <c r="N11" i="7" s="1"/>
  <c r="N12" i="7" s="1"/>
  <c r="N13" i="7" s="1"/>
  <c r="N5" i="7"/>
  <c r="F8" i="7"/>
  <c r="J8" i="7"/>
  <c r="J9" i="7" s="1"/>
  <c r="J10" i="7" s="1"/>
  <c r="J11" i="7" s="1"/>
  <c r="J12" i="7" s="1"/>
  <c r="J13" i="7" s="1"/>
  <c r="J5" i="7"/>
  <c r="K10" i="7"/>
  <c r="F9" i="7"/>
  <c r="T5" i="7" l="1"/>
  <c r="W5" i="7"/>
  <c r="K11" i="7"/>
  <c r="F10" i="7"/>
  <c r="D18" i="7"/>
  <c r="D19" i="7" s="1"/>
  <c r="D20" i="7" s="1"/>
  <c r="D21" i="7" s="1"/>
  <c r="D22" i="7" s="1"/>
  <c r="D23" i="7" s="1"/>
  <c r="F4" i="7"/>
  <c r="U4" i="7" l="1"/>
  <c r="K12" i="7"/>
  <c r="F11" i="7"/>
  <c r="K13" i="7" l="1"/>
  <c r="F12" i="7"/>
  <c r="Q12" i="7" s="1"/>
  <c r="P10" i="7"/>
  <c r="U10" i="7"/>
  <c r="Q8" i="7"/>
  <c r="V8" i="7"/>
  <c r="Q10" i="7"/>
  <c r="V10" i="7"/>
  <c r="P9" i="7"/>
  <c r="U9" i="7"/>
  <c r="P11" i="7"/>
  <c r="U11" i="7"/>
  <c r="Q9" i="7"/>
  <c r="V9" i="7"/>
  <c r="Q11" i="7"/>
  <c r="V11" i="7"/>
  <c r="U8" i="7"/>
  <c r="P8" i="7"/>
  <c r="V4" i="7"/>
  <c r="P4" i="7"/>
  <c r="Q4" i="7"/>
  <c r="U12" i="7" l="1"/>
  <c r="P12" i="7"/>
  <c r="R12" i="7" s="1"/>
  <c r="T12" i="7" s="1"/>
  <c r="V12" i="7"/>
  <c r="F13" i="7"/>
  <c r="R4" i="7"/>
  <c r="T4" i="7" s="1"/>
  <c r="R8" i="7"/>
  <c r="T8" i="7" s="1"/>
  <c r="R9" i="7"/>
  <c r="T9" i="7" s="1"/>
  <c r="R11" i="7"/>
  <c r="T11" i="7" s="1"/>
  <c r="R10" i="7"/>
  <c r="T10" i="7" s="1"/>
  <c r="Q13" i="7" l="1"/>
  <c r="U13" i="7"/>
  <c r="P13" i="7"/>
  <c r="R13" i="7" s="1"/>
  <c r="V13" i="7"/>
  <c r="S10" i="7"/>
  <c r="W10" i="7" s="1"/>
  <c r="S12" i="7"/>
  <c r="W12" i="7" s="1"/>
  <c r="S11" i="7"/>
  <c r="W11" i="7" s="1"/>
  <c r="S9" i="7"/>
  <c r="W9" i="7" s="1"/>
  <c r="S8" i="7"/>
  <c r="W8" i="7" s="1"/>
  <c r="S4" i="7"/>
  <c r="F19" i="7" l="1"/>
  <c r="F20" i="7" s="1"/>
  <c r="T13" i="7"/>
  <c r="S13" i="7"/>
  <c r="W4" i="7"/>
  <c r="F21" i="7" l="1"/>
  <c r="F24" i="7" s="1"/>
  <c r="F25" i="7" s="1"/>
  <c r="F27" i="7" s="1"/>
  <c r="U14" i="7"/>
  <c r="V14" i="7"/>
  <c r="W13" i="7"/>
  <c r="Q14" i="7"/>
  <c r="P14" i="7"/>
  <c r="T14" i="7" l="1"/>
  <c r="R14" i="7"/>
  <c r="W14" i="7" l="1"/>
  <c r="F34" i="7"/>
  <c r="F33" i="7"/>
  <c r="F32" i="7"/>
  <c r="S14" i="7"/>
</calcChain>
</file>

<file path=xl/comments1.xml><?xml version="1.0" encoding="utf-8"?>
<comments xmlns="http://schemas.openxmlformats.org/spreadsheetml/2006/main">
  <authors>
    <author>Francis MILHAU</author>
  </authors>
  <commentList>
    <comment ref="F2" authorId="0">
      <text>
        <r>
          <rPr>
            <b/>
            <sz val="9"/>
            <color indexed="81"/>
            <rFont val="Tahoma"/>
            <charset val="1"/>
          </rPr>
          <t>Dév+T.U.+marge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P2" authorId="0">
      <text>
        <r>
          <rPr>
            <b/>
            <sz val="9"/>
            <color indexed="81"/>
            <rFont val="Tahoma"/>
            <family val="2"/>
          </rPr>
          <t>poste 'Dev+TU+Marge' / (somme des jours de DEV) x Nombre de jours de conception à saisir)</t>
        </r>
      </text>
    </comment>
    <comment ref="Q2" authorId="0">
      <text>
        <r>
          <rPr>
            <b/>
            <sz val="9"/>
            <color indexed="81"/>
            <rFont val="Tahoma"/>
            <family val="2"/>
          </rPr>
          <t>poste 'Dev+TU+Marge' / (somme des jours de DEV) x Nombre de jours de documentation à saisir)</t>
        </r>
      </text>
    </comment>
    <comment ref="R2" authorId="0">
      <text>
        <r>
          <rPr>
            <b/>
            <sz val="9"/>
            <color indexed="81"/>
            <rFont val="Tahoma"/>
            <family val="2"/>
          </rPr>
          <t>(poste 'DEV+TU+Marge' + Conception) x Taux Validation</t>
        </r>
      </text>
    </comment>
    <comment ref="S2" authorId="0">
      <text>
        <r>
          <rPr>
            <b/>
            <sz val="9"/>
            <color indexed="81"/>
            <rFont val="Tahoma"/>
            <family val="2"/>
          </rPr>
          <t>(poste 'DEV+TU+Marge' + Conception  + Validation) x Taux Garantie</t>
        </r>
      </text>
    </comment>
    <comment ref="T2" authorId="0">
      <text>
        <r>
          <rPr>
            <b/>
            <sz val="9"/>
            <color indexed="81"/>
            <rFont val="Tahoma"/>
            <family val="2"/>
          </rPr>
          <t>(poste 'DEV+TU+Marge' + Conception + Documentation + Validation) x Taux Encadrement</t>
        </r>
      </text>
    </comment>
    <comment ref="U2" authorId="0">
      <text>
        <r>
          <rPr>
            <b/>
            <sz val="9"/>
            <color indexed="81"/>
            <rFont val="Tahoma"/>
            <family val="2"/>
          </rPr>
          <t>poste 'Dev+TU+Marge' / (somme des jours de DEV) x Nombre de jours de livraison, à saisir)</t>
        </r>
      </text>
    </comment>
    <comment ref="V2" authorId="0">
      <text>
        <r>
          <rPr>
            <b/>
            <sz val="9"/>
            <color indexed="81"/>
            <rFont val="Tahoma"/>
            <family val="2"/>
          </rPr>
          <t>poste 'Dev+TU+Marge' / (somme des jours de DEV) x Nombre de jours de mise en prod, à saisir)</t>
        </r>
      </text>
    </comment>
  </commentList>
</comments>
</file>

<file path=xl/sharedStrings.xml><?xml version="1.0" encoding="utf-8"?>
<sst xmlns="http://schemas.openxmlformats.org/spreadsheetml/2006/main" count="88" uniqueCount="67">
  <si>
    <t>Jour/H</t>
  </si>
  <si>
    <t>% des DEV</t>
  </si>
  <si>
    <t xml:space="preserve">TU = </t>
  </si>
  <si>
    <t>#1</t>
  </si>
  <si>
    <t>Doc #</t>
  </si>
  <si>
    <t xml:space="preserve">Validation </t>
  </si>
  <si>
    <t xml:space="preserve">Encadrement projet </t>
  </si>
  <si>
    <t>Mise en production</t>
  </si>
  <si>
    <t>Livraison</t>
  </si>
  <si>
    <t xml:space="preserve">MARGE = </t>
  </si>
  <si>
    <t>#1 &amp; #3</t>
  </si>
  <si>
    <t>Validation</t>
  </si>
  <si>
    <t>Garantie</t>
  </si>
  <si>
    <t>Encadrement</t>
  </si>
  <si>
    <t xml:space="preserve">Total </t>
  </si>
  <si>
    <t>Prix en € HT</t>
  </si>
  <si>
    <t>N° Item</t>
  </si>
  <si>
    <t>oui (1) / non (0)</t>
  </si>
  <si>
    <t>Dév.</t>
  </si>
  <si>
    <t>Légende</t>
  </si>
  <si>
    <t>T.U. : Test unitaire</t>
  </si>
  <si>
    <t>à saisir</t>
  </si>
  <si>
    <t>Dév : Développement du programme</t>
  </si>
  <si>
    <r>
      <rPr>
        <b/>
        <sz val="10"/>
        <rFont val="Arial"/>
        <family val="2"/>
      </rPr>
      <t>Documentation</t>
    </r>
    <r>
      <rPr>
        <sz val="10"/>
        <rFont val="Arial"/>
        <family val="2"/>
      </rPr>
      <t xml:space="preserve"> : Conception fonctionnelle, Manuel utilisateur, Document de montée en version, Document de configuration</t>
    </r>
  </si>
  <si>
    <r>
      <rPr>
        <b/>
        <sz val="10"/>
        <rFont val="Arial"/>
        <family val="2"/>
      </rPr>
      <t>Garantie</t>
    </r>
    <r>
      <rPr>
        <sz val="10"/>
        <rFont val="Arial"/>
        <family val="2"/>
      </rPr>
      <t xml:space="preserve"> (2 mois)</t>
    </r>
  </si>
  <si>
    <r>
      <rPr>
        <b/>
        <sz val="10"/>
        <rFont val="Arial"/>
        <family val="2"/>
      </rPr>
      <t>Livraison</t>
    </r>
    <r>
      <rPr>
        <sz val="10"/>
        <rFont val="Arial"/>
        <family val="2"/>
      </rPr>
      <t xml:space="preserve"> : Bordereau de livraison(BL), Procès verbal(PV), Support physque(CD)</t>
    </r>
  </si>
  <si>
    <t>Coût total H.T.</t>
  </si>
  <si>
    <r>
      <rPr>
        <b/>
        <sz val="10"/>
        <rFont val="Arial"/>
        <family val="2"/>
      </rPr>
      <t>Conception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 xml:space="preserve">générale </t>
    </r>
    <r>
      <rPr>
        <sz val="10"/>
        <rFont val="Arial"/>
        <family val="2"/>
      </rPr>
      <t>(dont avant vente)</t>
    </r>
  </si>
  <si>
    <t>Jalons de facturation :</t>
  </si>
  <si>
    <t>Description</t>
  </si>
  <si>
    <t>Prix</t>
  </si>
  <si>
    <t>Date de 
paiement</t>
  </si>
  <si>
    <t>Livraison des développements 30 % (BL et PVI)</t>
  </si>
  <si>
    <t>Procès-verbal de réception suite à la recette définitive 40% (PVD)</t>
  </si>
  <si>
    <t>Commande 30%</t>
  </si>
  <si>
    <t>Marge : prise en compte de niveau de difficultés de développement</t>
  </si>
  <si>
    <t>Conception
générale</t>
  </si>
  <si>
    <t>VALIDATION</t>
  </si>
  <si>
    <t>GARANTIE</t>
  </si>
  <si>
    <t>ENCADREMENT</t>
  </si>
  <si>
    <t>CONCEPT</t>
  </si>
  <si>
    <t>DOC</t>
  </si>
  <si>
    <t>LIV</t>
  </si>
  <si>
    <t>PROD</t>
  </si>
  <si>
    <t>Jour/H : Jour par homme</t>
  </si>
  <si>
    <t>% des DEV + TU + Conception</t>
  </si>
  <si>
    <t>% des DEV + TU + Conception + Validation</t>
  </si>
  <si>
    <t>% des DEV + TU + Conception + DOC + Validation</t>
  </si>
  <si>
    <t>Taux journalier</t>
  </si>
  <si>
    <t>Documen-
tation</t>
  </si>
  <si>
    <t>Autres items</t>
  </si>
  <si>
    <t>Description des items
de développements</t>
  </si>
  <si>
    <t>Sous-total 'autres items'</t>
  </si>
  <si>
    <t>Total Jour/H</t>
  </si>
  <si>
    <t>sous-total 'items développement'</t>
  </si>
  <si>
    <t>Jour / H</t>
  </si>
  <si>
    <r>
      <t>Légende :</t>
    </r>
    <r>
      <rPr>
        <sz val="10"/>
        <rFont val="Arial"/>
        <family val="2"/>
      </rPr>
      <t xml:space="preserve"> Jour/H : Jour par homme</t>
    </r>
  </si>
  <si>
    <t>Définition de l'environnement de développement (FrameWork)</t>
  </si>
  <si>
    <t>Service Moteur de recherche</t>
  </si>
  <si>
    <t>Service Annuaire</t>
  </si>
  <si>
    <t>Service Agenda</t>
  </si>
  <si>
    <t>Mise en œuvre de la solution OpenSource</t>
  </si>
  <si>
    <t>Déploiement du serveur : niveau logiciel</t>
  </si>
  <si>
    <t>Déploiement du serveur : niveau matériel</t>
  </si>
  <si>
    <t>Service Actualités</t>
  </si>
  <si>
    <t>Fonctionnalités bilatu : Traduction et soumission URLs</t>
  </si>
  <si>
    <t>Service Wiki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</si>
</sst>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#,##0\ &quot;€&quot;"/>
    <numFmt numFmtId="166" formatCode="dd/mm/yy;@"/>
  </numFmts>
  <fonts count="2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b/>
      <sz val="11"/>
      <name val="Arial"/>
      <family val="2"/>
    </font>
    <font>
      <u/>
      <sz val="10"/>
      <name val="Arial"/>
      <family val="2"/>
    </font>
    <font>
      <u/>
      <sz val="12"/>
      <name val="Arial"/>
      <family val="2"/>
    </font>
    <font>
      <b/>
      <u/>
      <sz val="10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1"/>
      <name val="Arial"/>
      <family val="2"/>
    </font>
    <font>
      <b/>
      <sz val="9"/>
      <color indexed="81"/>
      <name val="Tahoma"/>
      <family val="2"/>
    </font>
    <font>
      <sz val="9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7">
    <xf numFmtId="0" fontId="0" fillId="0" borderId="0"/>
    <xf numFmtId="0" fontId="5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94">
    <xf numFmtId="0" fontId="0" fillId="0" borderId="0" xfId="0"/>
    <xf numFmtId="0" fontId="6" fillId="0" borderId="0" xfId="0" applyFont="1" applyProtection="1"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6" fillId="2" borderId="0" xfId="0" applyFont="1" applyFill="1" applyBorder="1" applyProtection="1">
      <protection locked="0"/>
    </xf>
    <xf numFmtId="0" fontId="6" fillId="0" borderId="3" xfId="0" applyFont="1" applyFill="1" applyBorder="1" applyAlignment="1" applyProtection="1">
      <alignment horizontal="center" vertical="center"/>
      <protection locked="0"/>
    </xf>
    <xf numFmtId="0" fontId="11" fillId="2" borderId="0" xfId="0" applyFont="1" applyFill="1" applyBorder="1" applyAlignment="1" applyProtection="1"/>
    <xf numFmtId="0" fontId="5" fillId="2" borderId="0" xfId="0" applyFont="1" applyFill="1" applyBorder="1" applyAlignment="1" applyProtection="1">
      <alignment horizontal="center"/>
    </xf>
    <xf numFmtId="0" fontId="5" fillId="2" borderId="8" xfId="0" applyFont="1" applyFill="1" applyBorder="1" applyProtection="1"/>
    <xf numFmtId="0" fontId="5" fillId="0" borderId="0" xfId="0" applyFont="1" applyProtection="1">
      <protection locked="0"/>
    </xf>
    <xf numFmtId="0" fontId="7" fillId="2" borderId="7" xfId="0" applyFont="1" applyFill="1" applyBorder="1" applyAlignment="1" applyProtection="1">
      <alignment horizontal="center"/>
      <protection locked="0"/>
    </xf>
    <xf numFmtId="0" fontId="7" fillId="2" borderId="0" xfId="0" applyFont="1" applyFill="1" applyBorder="1" applyAlignment="1" applyProtection="1">
      <alignment horizontal="center"/>
      <protection locked="0"/>
    </xf>
    <xf numFmtId="0" fontId="5" fillId="2" borderId="0" xfId="0" applyFont="1" applyFill="1" applyBorder="1" applyAlignment="1" applyProtection="1">
      <alignment horizontal="right"/>
    </xf>
    <xf numFmtId="1" fontId="5" fillId="2" borderId="0" xfId="0" applyNumberFormat="1" applyFont="1" applyFill="1" applyBorder="1" applyProtection="1"/>
    <xf numFmtId="164" fontId="5" fillId="0" borderId="3" xfId="0" applyNumberFormat="1" applyFont="1" applyFill="1" applyBorder="1" applyAlignment="1" applyProtection="1">
      <alignment horizontal="center"/>
    </xf>
    <xf numFmtId="0" fontId="5" fillId="0" borderId="0" xfId="0" applyFont="1" applyFill="1" applyProtection="1">
      <protection locked="0"/>
    </xf>
    <xf numFmtId="1" fontId="11" fillId="2" borderId="0" xfId="0" applyNumberFormat="1" applyFont="1" applyFill="1" applyBorder="1" applyAlignment="1" applyProtection="1"/>
    <xf numFmtId="0" fontId="5" fillId="2" borderId="0" xfId="0" applyFont="1" applyFill="1" applyBorder="1" applyAlignment="1" applyProtection="1">
      <alignment horizontal="center"/>
      <protection locked="0"/>
    </xf>
    <xf numFmtId="0" fontId="5" fillId="2" borderId="0" xfId="0" applyFont="1" applyFill="1" applyBorder="1" applyAlignment="1" applyProtection="1">
      <alignment horizontal="left"/>
      <protection locked="0"/>
    </xf>
    <xf numFmtId="2" fontId="5" fillId="2" borderId="0" xfId="0" applyNumberFormat="1" applyFont="1" applyFill="1" applyBorder="1" applyProtection="1">
      <protection locked="0"/>
    </xf>
    <xf numFmtId="0" fontId="5" fillId="0" borderId="0" xfId="0" applyFont="1" applyAlignment="1" applyProtection="1">
      <alignment horizontal="right"/>
    </xf>
    <xf numFmtId="0" fontId="5" fillId="2" borderId="0" xfId="0" applyFont="1" applyFill="1" applyBorder="1" applyProtection="1">
      <protection locked="0"/>
    </xf>
    <xf numFmtId="0" fontId="5" fillId="0" borderId="0" xfId="0" applyFont="1" applyAlignment="1" applyProtection="1">
      <alignment horizontal="center"/>
      <protection locked="0"/>
    </xf>
    <xf numFmtId="0" fontId="5" fillId="0" borderId="0" xfId="0" applyFont="1" applyAlignment="1" applyProtection="1">
      <alignment horizontal="left"/>
      <protection locked="0"/>
    </xf>
    <xf numFmtId="2" fontId="5" fillId="0" borderId="0" xfId="0" applyNumberFormat="1" applyFont="1" applyProtection="1">
      <protection locked="0"/>
    </xf>
    <xf numFmtId="0" fontId="5" fillId="0" borderId="0" xfId="0" applyFont="1" applyAlignment="1" applyProtection="1">
      <alignment horizontal="center"/>
    </xf>
    <xf numFmtId="1" fontId="5" fillId="0" borderId="0" xfId="0" applyNumberFormat="1" applyFont="1" applyProtection="1"/>
    <xf numFmtId="0" fontId="5" fillId="0" borderId="0" xfId="0" applyFont="1" applyProtection="1"/>
    <xf numFmtId="0" fontId="7" fillId="3" borderId="4" xfId="0" applyNumberFormat="1" applyFont="1" applyFill="1" applyBorder="1" applyAlignment="1" applyProtection="1">
      <alignment horizontal="center" vertical="center" wrapText="1"/>
      <protection locked="0"/>
    </xf>
    <xf numFmtId="0" fontId="8" fillId="3" borderId="4" xfId="0" applyNumberFormat="1" applyFont="1" applyFill="1" applyBorder="1" applyAlignment="1" applyProtection="1">
      <alignment horizontal="center" vertical="center"/>
      <protection locked="0"/>
    </xf>
    <xf numFmtId="0" fontId="13" fillId="2" borderId="0" xfId="0" applyFont="1" applyFill="1" applyBorder="1" applyAlignment="1" applyProtection="1">
      <alignment horizontal="left" vertical="top"/>
      <protection locked="0"/>
    </xf>
    <xf numFmtId="0" fontId="5" fillId="2" borderId="0" xfId="0" applyFont="1" applyFill="1" applyBorder="1" applyAlignment="1" applyProtection="1">
      <alignment horizontal="center"/>
    </xf>
    <xf numFmtId="0" fontId="11" fillId="0" borderId="4" xfId="0" applyFont="1" applyFill="1" applyBorder="1" applyAlignment="1" applyProtection="1">
      <alignment horizontal="right" vertical="center"/>
    </xf>
    <xf numFmtId="0" fontId="11" fillId="5" borderId="0" xfId="0" applyFont="1" applyFill="1" applyBorder="1" applyAlignment="1" applyProtection="1"/>
    <xf numFmtId="164" fontId="5" fillId="5" borderId="0" xfId="0" applyNumberFormat="1" applyFont="1" applyFill="1" applyBorder="1" applyAlignment="1" applyProtection="1">
      <alignment horizontal="center"/>
      <protection locked="0"/>
    </xf>
    <xf numFmtId="0" fontId="5" fillId="5" borderId="0" xfId="0" applyFont="1" applyFill="1" applyAlignment="1" applyProtection="1">
      <alignment horizontal="right"/>
    </xf>
    <xf numFmtId="164" fontId="5" fillId="5" borderId="0" xfId="0" applyNumberFormat="1" applyFont="1" applyFill="1" applyBorder="1" applyAlignment="1" applyProtection="1">
      <alignment horizontal="center"/>
    </xf>
    <xf numFmtId="0" fontId="5" fillId="5" borderId="0" xfId="0" applyFont="1" applyFill="1" applyProtection="1">
      <protection locked="0"/>
    </xf>
    <xf numFmtId="164" fontId="12" fillId="5" borderId="0" xfId="0" applyNumberFormat="1" applyFont="1" applyFill="1" applyBorder="1" applyAlignment="1" applyProtection="1">
      <alignment horizontal="center"/>
    </xf>
    <xf numFmtId="0" fontId="6" fillId="5" borderId="0" xfId="0" applyFont="1" applyFill="1" applyProtection="1">
      <protection locked="0"/>
    </xf>
    <xf numFmtId="2" fontId="5" fillId="0" borderId="0" xfId="0" applyNumberFormat="1" applyFont="1" applyFill="1" applyBorder="1" applyProtection="1">
      <protection locked="0"/>
    </xf>
    <xf numFmtId="0" fontId="7" fillId="5" borderId="0" xfId="0" applyNumberFormat="1" applyFont="1" applyFill="1" applyBorder="1" applyAlignment="1" applyProtection="1">
      <alignment horizontal="center" vertical="center" wrapText="1"/>
      <protection locked="0"/>
    </xf>
    <xf numFmtId="0" fontId="8" fillId="5" borderId="0" xfId="0" applyNumberFormat="1" applyFont="1" applyFill="1" applyBorder="1" applyAlignment="1" applyProtection="1">
      <alignment horizontal="center" vertical="center"/>
      <protection locked="0"/>
    </xf>
    <xf numFmtId="2" fontId="5" fillId="5" borderId="0" xfId="0" applyNumberFormat="1" applyFont="1" applyFill="1" applyBorder="1" applyProtection="1">
      <protection locked="0"/>
    </xf>
    <xf numFmtId="0" fontId="5" fillId="0" borderId="0" xfId="0" applyFont="1" applyBorder="1" applyProtection="1">
      <protection locked="0"/>
    </xf>
    <xf numFmtId="0" fontId="6" fillId="5" borderId="0" xfId="0" applyFont="1" applyFill="1" applyBorder="1" applyProtection="1">
      <protection locked="0"/>
    </xf>
    <xf numFmtId="0" fontId="5" fillId="5" borderId="0" xfId="0" applyFont="1" applyFill="1" applyBorder="1" applyAlignment="1" applyProtection="1">
      <alignment horizontal="center"/>
    </xf>
    <xf numFmtId="0" fontId="5" fillId="5" borderId="0" xfId="0" applyFont="1" applyFill="1" applyBorder="1" applyAlignment="1" applyProtection="1">
      <alignment horizontal="right"/>
    </xf>
    <xf numFmtId="1" fontId="5" fillId="5" borderId="0" xfId="0" applyNumberFormat="1" applyFont="1" applyFill="1" applyBorder="1" applyProtection="1"/>
    <xf numFmtId="0" fontId="5" fillId="5" borderId="9" xfId="0" applyFont="1" applyFill="1" applyBorder="1" applyProtection="1">
      <protection locked="0"/>
    </xf>
    <xf numFmtId="2" fontId="5" fillId="5" borderId="9" xfId="0" applyNumberFormat="1" applyFont="1" applyFill="1" applyBorder="1" applyProtection="1">
      <protection locked="0"/>
    </xf>
    <xf numFmtId="0" fontId="5" fillId="5" borderId="9" xfId="0" applyFont="1" applyFill="1" applyBorder="1" applyAlignment="1" applyProtection="1">
      <alignment horizontal="center"/>
    </xf>
    <xf numFmtId="0" fontId="5" fillId="5" borderId="9" xfId="0" applyFont="1" applyFill="1" applyBorder="1" applyAlignment="1" applyProtection="1">
      <alignment horizontal="right"/>
    </xf>
    <xf numFmtId="1" fontId="5" fillId="5" borderId="9" xfId="0" applyNumberFormat="1" applyFont="1" applyFill="1" applyBorder="1" applyProtection="1"/>
    <xf numFmtId="0" fontId="5" fillId="5" borderId="9" xfId="0" applyFont="1" applyFill="1" applyBorder="1" applyProtection="1"/>
    <xf numFmtId="0" fontId="5" fillId="5" borderId="10" xfId="0" applyFont="1" applyFill="1" applyBorder="1" applyProtection="1">
      <protection locked="0"/>
    </xf>
    <xf numFmtId="0" fontId="11" fillId="0" borderId="4" xfId="0" applyFont="1" applyFill="1" applyBorder="1" applyAlignment="1" applyProtection="1">
      <alignment horizontal="left" vertical="center"/>
    </xf>
    <xf numFmtId="0" fontId="5" fillId="0" borderId="0" xfId="1"/>
    <xf numFmtId="0" fontId="5" fillId="2" borderId="0" xfId="1" applyFont="1" applyFill="1" applyBorder="1" applyAlignment="1" applyProtection="1">
      <alignment horizontal="left"/>
      <protection locked="0"/>
    </xf>
    <xf numFmtId="0" fontId="5" fillId="5" borderId="0" xfId="1" applyFont="1" applyFill="1" applyProtection="1">
      <protection locked="0"/>
    </xf>
    <xf numFmtId="9" fontId="5" fillId="5" borderId="0" xfId="1" applyNumberFormat="1" applyFont="1" applyFill="1" applyBorder="1" applyAlignment="1" applyProtection="1">
      <alignment horizontal="center"/>
      <protection locked="0"/>
    </xf>
    <xf numFmtId="0" fontId="5" fillId="2" borderId="0" xfId="1" applyFont="1" applyFill="1" applyBorder="1" applyAlignment="1" applyProtection="1">
      <alignment horizontal="left" vertical="top"/>
      <protection locked="0"/>
    </xf>
    <xf numFmtId="0" fontId="5" fillId="5" borderId="0" xfId="1" applyFont="1" applyFill="1" applyBorder="1" applyProtection="1">
      <protection locked="0"/>
    </xf>
    <xf numFmtId="0" fontId="5" fillId="5" borderId="0" xfId="1" applyFont="1" applyFill="1" applyBorder="1" applyAlignment="1" applyProtection="1">
      <alignment horizontal="center"/>
      <protection locked="0"/>
    </xf>
    <xf numFmtId="0" fontId="5" fillId="5" borderId="0" xfId="1" applyFont="1" applyFill="1" applyBorder="1" applyAlignment="1" applyProtection="1">
      <alignment horizontal="left"/>
      <protection locked="0"/>
    </xf>
    <xf numFmtId="0" fontId="13" fillId="5" borderId="0" xfId="1" applyFont="1" applyFill="1" applyBorder="1" applyAlignment="1" applyProtection="1">
      <alignment horizontal="left"/>
      <protection locked="0"/>
    </xf>
    <xf numFmtId="0" fontId="5" fillId="5" borderId="15" xfId="1" applyFont="1" applyFill="1" applyBorder="1" applyAlignment="1" applyProtection="1">
      <alignment horizontal="left"/>
      <protection locked="0"/>
    </xf>
    <xf numFmtId="165" fontId="5" fillId="0" borderId="15" xfId="1" applyNumberFormat="1" applyFont="1" applyBorder="1" applyProtection="1">
      <protection locked="0"/>
    </xf>
    <xf numFmtId="0" fontId="5" fillId="5" borderId="15" xfId="1" applyFont="1" applyFill="1" applyBorder="1" applyAlignment="1" applyProtection="1">
      <protection locked="0"/>
    </xf>
    <xf numFmtId="0" fontId="5" fillId="5" borderId="0" xfId="1" applyFont="1" applyFill="1" applyAlignment="1" applyProtection="1">
      <alignment horizontal="center"/>
      <protection locked="0"/>
    </xf>
    <xf numFmtId="165" fontId="5" fillId="5" borderId="0" xfId="1" applyNumberFormat="1" applyFont="1" applyFill="1" applyBorder="1" applyProtection="1">
      <protection locked="0"/>
    </xf>
    <xf numFmtId="0" fontId="5" fillId="0" borderId="15" xfId="1" applyFont="1" applyBorder="1" applyProtection="1">
      <protection locked="0"/>
    </xf>
    <xf numFmtId="0" fontId="5" fillId="5" borderId="0" xfId="1" applyFont="1" applyFill="1" applyAlignment="1" applyProtection="1">
      <alignment vertical="center"/>
      <protection locked="0"/>
    </xf>
    <xf numFmtId="0" fontId="5" fillId="5" borderId="0" xfId="1" applyFont="1" applyFill="1" applyAlignment="1" applyProtection="1">
      <alignment horizontal="center" vertical="center"/>
      <protection locked="0"/>
    </xf>
    <xf numFmtId="0" fontId="5" fillId="2" borderId="0" xfId="1" applyFont="1" applyFill="1" applyBorder="1" applyAlignment="1" applyProtection="1">
      <alignment horizontal="left" vertical="center"/>
      <protection locked="0"/>
    </xf>
    <xf numFmtId="0" fontId="14" fillId="5" borderId="0" xfId="1" applyFont="1" applyFill="1" applyBorder="1" applyAlignment="1" applyProtection="1">
      <alignment horizontal="left"/>
      <protection locked="0"/>
    </xf>
    <xf numFmtId="0" fontId="5" fillId="6" borderId="15" xfId="1" applyFont="1" applyFill="1" applyBorder="1" applyAlignment="1" applyProtection="1">
      <alignment horizontal="center" vertical="center"/>
      <protection locked="0"/>
    </xf>
    <xf numFmtId="164" fontId="5" fillId="3" borderId="14" xfId="0" applyNumberFormat="1" applyFont="1" applyFill="1" applyBorder="1" applyAlignment="1" applyProtection="1">
      <alignment horizontal="center"/>
    </xf>
    <xf numFmtId="165" fontId="5" fillId="0" borderId="3" xfId="0" applyNumberFormat="1" applyFont="1" applyFill="1" applyBorder="1" applyAlignment="1" applyProtection="1">
      <alignment horizontal="right"/>
    </xf>
    <xf numFmtId="1" fontId="11" fillId="0" borderId="4" xfId="0" applyNumberFormat="1" applyFont="1" applyFill="1" applyBorder="1" applyAlignment="1" applyProtection="1">
      <alignment horizontal="right" vertical="center"/>
    </xf>
    <xf numFmtId="0" fontId="11" fillId="0" borderId="4" xfId="0" applyFont="1" applyFill="1" applyBorder="1" applyAlignment="1" applyProtection="1">
      <alignment horizontal="center" vertical="center"/>
    </xf>
    <xf numFmtId="2" fontId="5" fillId="0" borderId="3" xfId="0" applyNumberFormat="1" applyFont="1" applyFill="1" applyBorder="1" applyAlignment="1" applyProtection="1">
      <alignment horizontal="center"/>
    </xf>
    <xf numFmtId="2" fontId="12" fillId="0" borderId="4" xfId="0" applyNumberFormat="1" applyFont="1" applyFill="1" applyBorder="1" applyAlignment="1" applyProtection="1">
      <alignment horizontal="center"/>
    </xf>
    <xf numFmtId="0" fontId="15" fillId="9" borderId="4" xfId="0" applyNumberFormat="1" applyFont="1" applyFill="1" applyBorder="1" applyAlignment="1" applyProtection="1">
      <alignment horizontal="center" vertical="center" wrapText="1"/>
      <protection locked="0"/>
    </xf>
    <xf numFmtId="0" fontId="8" fillId="9" borderId="4" xfId="0" applyNumberFormat="1" applyFont="1" applyFill="1" applyBorder="1" applyAlignment="1" applyProtection="1">
      <alignment horizontal="center" vertical="center"/>
      <protection locked="0"/>
    </xf>
    <xf numFmtId="0" fontId="15" fillId="8" borderId="4" xfId="0" applyNumberFormat="1" applyFont="1" applyFill="1" applyBorder="1" applyAlignment="1" applyProtection="1">
      <alignment horizontal="center" vertical="center" wrapText="1"/>
      <protection locked="0"/>
    </xf>
    <xf numFmtId="0" fontId="8" fillId="8" borderId="4" xfId="0" applyNumberFormat="1" applyFont="1" applyFill="1" applyBorder="1" applyAlignment="1" applyProtection="1">
      <alignment horizontal="center" vertical="center"/>
      <protection locked="0"/>
    </xf>
    <xf numFmtId="0" fontId="15" fillId="10" borderId="4" xfId="0" applyNumberFormat="1" applyFont="1" applyFill="1" applyBorder="1" applyAlignment="1" applyProtection="1">
      <alignment horizontal="center" vertical="center" wrapText="1"/>
      <protection locked="0"/>
    </xf>
    <xf numFmtId="0" fontId="8" fillId="10" borderId="4" xfId="0" applyNumberFormat="1" applyFont="1" applyFill="1" applyBorder="1" applyAlignment="1" applyProtection="1">
      <alignment horizontal="center" vertical="center"/>
      <protection locked="0"/>
    </xf>
    <xf numFmtId="164" fontId="5" fillId="9" borderId="14" xfId="0" applyNumberFormat="1" applyFont="1" applyFill="1" applyBorder="1" applyAlignment="1" applyProtection="1">
      <alignment horizontal="center"/>
    </xf>
    <xf numFmtId="164" fontId="5" fillId="8" borderId="14" xfId="0" applyNumberFormat="1" applyFont="1" applyFill="1" applyBorder="1" applyAlignment="1" applyProtection="1">
      <alignment horizontal="center"/>
    </xf>
    <xf numFmtId="164" fontId="5" fillId="10" borderId="14" xfId="0" applyNumberFormat="1" applyFont="1" applyFill="1" applyBorder="1" applyAlignment="1" applyProtection="1">
      <alignment horizontal="center"/>
    </xf>
    <xf numFmtId="0" fontId="8" fillId="8" borderId="18" xfId="0" applyNumberFormat="1" applyFont="1" applyFill="1" applyBorder="1" applyAlignment="1" applyProtection="1">
      <alignment horizontal="left" vertical="center" wrapText="1"/>
      <protection locked="0"/>
    </xf>
    <xf numFmtId="0" fontId="8" fillId="9" borderId="1" xfId="0" applyNumberFormat="1" applyFont="1" applyFill="1" applyBorder="1" applyAlignment="1" applyProtection="1">
      <alignment horizontal="left" vertical="center" wrapText="1"/>
      <protection locked="0"/>
    </xf>
    <xf numFmtId="0" fontId="8" fillId="10" borderId="22" xfId="0" applyNumberFormat="1" applyFont="1" applyFill="1" applyBorder="1" applyAlignment="1" applyProtection="1">
      <alignment horizontal="left" vertical="center" wrapText="1"/>
      <protection locked="0"/>
    </xf>
    <xf numFmtId="0" fontId="8" fillId="5" borderId="15" xfId="0" applyNumberFormat="1" applyFont="1" applyFill="1" applyBorder="1" applyAlignment="1" applyProtection="1">
      <alignment horizontal="center" vertical="center" wrapText="1"/>
      <protection locked="0"/>
    </xf>
    <xf numFmtId="0" fontId="8" fillId="8" borderId="15" xfId="0" applyNumberFormat="1" applyFont="1" applyFill="1" applyBorder="1" applyAlignment="1" applyProtection="1">
      <alignment horizontal="center" vertical="center" wrapText="1"/>
      <protection locked="0"/>
    </xf>
    <xf numFmtId="0" fontId="8" fillId="9" borderId="15" xfId="0" applyNumberFormat="1" applyFont="1" applyFill="1" applyBorder="1" applyAlignment="1" applyProtection="1">
      <alignment horizontal="center" vertical="center" wrapText="1"/>
      <protection locked="0"/>
    </xf>
    <xf numFmtId="0" fontId="8" fillId="10" borderId="15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Border="1" applyProtection="1">
      <protection locked="0"/>
    </xf>
    <xf numFmtId="0" fontId="13" fillId="2" borderId="0" xfId="1" applyFont="1" applyFill="1" applyBorder="1" applyAlignment="1" applyProtection="1">
      <alignment horizontal="left" vertical="top"/>
      <protection locked="0"/>
    </xf>
    <xf numFmtId="0" fontId="7" fillId="11" borderId="4" xfId="0" applyNumberFormat="1" applyFont="1" applyFill="1" applyBorder="1" applyAlignment="1" applyProtection="1">
      <alignment horizontal="center" vertical="center" wrapText="1"/>
      <protection locked="0"/>
    </xf>
    <xf numFmtId="0" fontId="8" fillId="11" borderId="4" xfId="0" applyNumberFormat="1" applyFont="1" applyFill="1" applyBorder="1" applyAlignment="1" applyProtection="1">
      <alignment horizontal="center" vertical="center"/>
      <protection locked="0"/>
    </xf>
    <xf numFmtId="0" fontId="9" fillId="12" borderId="4" xfId="0" applyFont="1" applyFill="1" applyBorder="1" applyAlignment="1" applyProtection="1">
      <alignment horizontal="right" vertical="center"/>
    </xf>
    <xf numFmtId="1" fontId="9" fillId="12" borderId="4" xfId="0" applyNumberFormat="1" applyFont="1" applyFill="1" applyBorder="1" applyAlignment="1" applyProtection="1"/>
    <xf numFmtId="0" fontId="9" fillId="12" borderId="4" xfId="0" applyFont="1" applyFill="1" applyBorder="1" applyAlignment="1" applyProtection="1">
      <alignment horizontal="center" vertical="center"/>
    </xf>
    <xf numFmtId="0" fontId="9" fillId="12" borderId="4" xfId="0" applyFont="1" applyFill="1" applyBorder="1" applyAlignment="1" applyProtection="1">
      <alignment horizontal="left" vertical="center"/>
    </xf>
    <xf numFmtId="0" fontId="7" fillId="12" borderId="4" xfId="0" applyNumberFormat="1" applyFont="1" applyFill="1" applyBorder="1" applyAlignment="1" applyProtection="1">
      <alignment horizontal="center" vertical="center" wrapText="1"/>
      <protection locked="0"/>
    </xf>
    <xf numFmtId="0" fontId="8" fillId="12" borderId="4" xfId="0" applyNumberFormat="1" applyFont="1" applyFill="1" applyBorder="1" applyAlignment="1" applyProtection="1">
      <alignment horizontal="center" vertical="center"/>
      <protection locked="0"/>
    </xf>
    <xf numFmtId="165" fontId="5" fillId="12" borderId="14" xfId="0" applyNumberFormat="1" applyFont="1" applyFill="1" applyBorder="1" applyAlignment="1" applyProtection="1">
      <alignment horizontal="right"/>
    </xf>
    <xf numFmtId="0" fontId="5" fillId="5" borderId="0" xfId="0" applyFont="1" applyFill="1" applyBorder="1" applyProtection="1">
      <protection locked="0"/>
    </xf>
    <xf numFmtId="1" fontId="9" fillId="0" borderId="5" xfId="0" applyNumberFormat="1" applyFont="1" applyBorder="1" applyAlignment="1" applyProtection="1">
      <alignment horizontal="center"/>
      <protection locked="0"/>
    </xf>
    <xf numFmtId="1" fontId="9" fillId="0" borderId="5" xfId="0" applyNumberFormat="1" applyFont="1" applyFill="1" applyBorder="1" applyAlignment="1" applyProtection="1">
      <alignment horizontal="center"/>
      <protection locked="0"/>
    </xf>
    <xf numFmtId="2" fontId="5" fillId="11" borderId="0" xfId="0" applyNumberFormat="1" applyFont="1" applyFill="1" applyBorder="1" applyAlignment="1" applyProtection="1">
      <alignment horizontal="center"/>
      <protection locked="0"/>
    </xf>
    <xf numFmtId="2" fontId="5" fillId="11" borderId="0" xfId="0" applyNumberFormat="1" applyFont="1" applyFill="1" applyBorder="1" applyAlignment="1" applyProtection="1">
      <alignment horizontal="center" vertical="center"/>
      <protection locked="0"/>
    </xf>
    <xf numFmtId="2" fontId="5" fillId="11" borderId="0" xfId="0" applyNumberFormat="1" applyFont="1" applyFill="1" applyBorder="1" applyAlignment="1" applyProtection="1">
      <alignment horizontal="center"/>
    </xf>
    <xf numFmtId="164" fontId="7" fillId="11" borderId="0" xfId="0" applyNumberFormat="1" applyFont="1" applyFill="1" applyBorder="1" applyAlignment="1" applyProtection="1">
      <alignment horizontal="center"/>
      <protection locked="0"/>
    </xf>
    <xf numFmtId="164" fontId="12" fillId="11" borderId="0" xfId="0" applyNumberFormat="1" applyFont="1" applyFill="1" applyBorder="1" applyAlignment="1" applyProtection="1">
      <alignment horizontal="center"/>
    </xf>
    <xf numFmtId="165" fontId="5" fillId="11" borderId="0" xfId="0" applyNumberFormat="1" applyFont="1" applyFill="1" applyBorder="1" applyAlignment="1" applyProtection="1">
      <alignment horizontal="center" vertical="center"/>
      <protection locked="0"/>
    </xf>
    <xf numFmtId="165" fontId="12" fillId="11" borderId="0" xfId="0" applyNumberFormat="1" applyFont="1" applyFill="1" applyBorder="1" applyAlignment="1" applyProtection="1">
      <alignment horizontal="center"/>
    </xf>
    <xf numFmtId="0" fontId="7" fillId="11" borderId="0" xfId="0" applyNumberFormat="1" applyFont="1" applyFill="1" applyBorder="1" applyAlignment="1" applyProtection="1">
      <alignment horizontal="center" vertical="center" wrapText="1"/>
      <protection locked="0"/>
    </xf>
    <xf numFmtId="2" fontId="8" fillId="11" borderId="0" xfId="0" applyNumberFormat="1" applyFont="1" applyFill="1" applyBorder="1" applyAlignment="1" applyProtection="1">
      <alignment horizontal="center" vertical="center"/>
      <protection locked="0"/>
    </xf>
    <xf numFmtId="2" fontId="12" fillId="11" borderId="0" xfId="0" applyNumberFormat="1" applyFont="1" applyFill="1" applyBorder="1" applyAlignment="1" applyProtection="1">
      <alignment horizontal="center"/>
    </xf>
    <xf numFmtId="2" fontId="5" fillId="0" borderId="2" xfId="0" applyNumberFormat="1" applyFont="1" applyFill="1" applyBorder="1" applyAlignment="1" applyProtection="1">
      <alignment horizontal="center"/>
      <protection locked="0"/>
    </xf>
    <xf numFmtId="2" fontId="12" fillId="0" borderId="20" xfId="0" applyNumberFormat="1" applyFont="1" applyFill="1" applyBorder="1" applyAlignment="1" applyProtection="1">
      <alignment horizontal="center"/>
    </xf>
    <xf numFmtId="0" fontId="5" fillId="2" borderId="31" xfId="0" applyFont="1" applyFill="1" applyBorder="1" applyAlignment="1" applyProtection="1">
      <alignment horizontal="left"/>
      <protection locked="0"/>
    </xf>
    <xf numFmtId="2" fontId="8" fillId="12" borderId="4" xfId="0" applyNumberFormat="1" applyFont="1" applyFill="1" applyBorder="1" applyAlignment="1" applyProtection="1">
      <alignment horizontal="center" vertical="center"/>
      <protection locked="0"/>
    </xf>
    <xf numFmtId="165" fontId="18" fillId="0" borderId="21" xfId="0" applyNumberFormat="1" applyFont="1" applyFill="1" applyBorder="1" applyAlignment="1" applyProtection="1">
      <alignment horizontal="center" vertical="center"/>
      <protection locked="0"/>
    </xf>
    <xf numFmtId="165" fontId="12" fillId="12" borderId="24" xfId="0" applyNumberFormat="1" applyFont="1" applyFill="1" applyBorder="1" applyAlignment="1" applyProtection="1">
      <alignment horizontal="center"/>
    </xf>
    <xf numFmtId="0" fontId="7" fillId="12" borderId="12" xfId="0" applyFont="1" applyFill="1" applyBorder="1" applyAlignment="1" applyProtection="1">
      <alignment horizontal="center"/>
      <protection locked="0"/>
    </xf>
    <xf numFmtId="0" fontId="7" fillId="12" borderId="4" xfId="0" applyFont="1" applyFill="1" applyBorder="1" applyAlignment="1" applyProtection="1">
      <alignment horizontal="center" vertical="center"/>
      <protection locked="0"/>
    </xf>
    <xf numFmtId="0" fontId="6" fillId="0" borderId="2" xfId="0" applyFont="1" applyFill="1" applyBorder="1" applyAlignment="1" applyProtection="1">
      <alignment horizontal="center" vertical="center"/>
      <protection locked="0"/>
    </xf>
    <xf numFmtId="0" fontId="5" fillId="0" borderId="28" xfId="0" applyFont="1" applyBorder="1" applyAlignment="1" applyProtection="1">
      <alignment horizontal="left" vertical="top"/>
      <protection locked="0"/>
    </xf>
    <xf numFmtId="0" fontId="5" fillId="0" borderId="27" xfId="0" applyFont="1" applyBorder="1" applyAlignment="1" applyProtection="1">
      <alignment horizontal="left" vertical="top" wrapText="1"/>
      <protection locked="0"/>
    </xf>
    <xf numFmtId="0" fontId="7" fillId="0" borderId="27" xfId="0" applyFont="1" applyBorder="1" applyAlignment="1" applyProtection="1">
      <alignment horizontal="left" vertical="top"/>
      <protection locked="0"/>
    </xf>
    <xf numFmtId="0" fontId="5" fillId="0" borderId="27" xfId="0" applyFont="1" applyBorder="1" applyAlignment="1" applyProtection="1">
      <alignment horizontal="left" vertical="top"/>
      <protection locked="0"/>
    </xf>
    <xf numFmtId="2" fontId="5" fillId="0" borderId="3" xfId="0" applyNumberFormat="1" applyFont="1" applyFill="1" applyBorder="1" applyAlignment="1" applyProtection="1">
      <alignment horizontal="center" vertical="top"/>
      <protection locked="0"/>
    </xf>
    <xf numFmtId="2" fontId="5" fillId="0" borderId="2" xfId="0" applyNumberFormat="1" applyFont="1" applyFill="1" applyBorder="1" applyAlignment="1" applyProtection="1">
      <alignment horizontal="center" vertical="top"/>
      <protection locked="0"/>
    </xf>
    <xf numFmtId="2" fontId="5" fillId="0" borderId="2" xfId="0" applyNumberFormat="1" applyFont="1" applyFill="1" applyBorder="1" applyAlignment="1" applyProtection="1">
      <alignment horizontal="center" vertical="top"/>
    </xf>
    <xf numFmtId="0" fontId="6" fillId="0" borderId="30" xfId="0" applyFont="1" applyFill="1" applyBorder="1" applyAlignment="1" applyProtection="1">
      <alignment horizontal="center" vertical="center"/>
      <protection locked="0"/>
    </xf>
    <xf numFmtId="0" fontId="7" fillId="0" borderId="29" xfId="0" applyFont="1" applyBorder="1" applyAlignment="1" applyProtection="1">
      <alignment horizontal="left" vertical="top"/>
      <protection locked="0"/>
    </xf>
    <xf numFmtId="2" fontId="5" fillId="0" borderId="30" xfId="0" applyNumberFormat="1" applyFont="1" applyFill="1" applyBorder="1" applyAlignment="1" applyProtection="1">
      <alignment horizontal="center" vertical="top"/>
      <protection locked="0"/>
    </xf>
    <xf numFmtId="2" fontId="7" fillId="12" borderId="26" xfId="0" applyNumberFormat="1" applyFont="1" applyFill="1" applyBorder="1" applyAlignment="1" applyProtection="1">
      <alignment horizontal="center"/>
      <protection locked="0"/>
    </xf>
    <xf numFmtId="0" fontId="5" fillId="0" borderId="0" xfId="1" applyFont="1" applyBorder="1" applyProtection="1">
      <protection locked="0"/>
    </xf>
    <xf numFmtId="165" fontId="5" fillId="0" borderId="0" xfId="1" applyNumberFormat="1" applyFont="1" applyBorder="1" applyProtection="1">
      <protection locked="0"/>
    </xf>
    <xf numFmtId="166" fontId="5" fillId="0" borderId="0" xfId="1" applyNumberFormat="1" applyFont="1" applyBorder="1" applyProtection="1">
      <protection locked="0"/>
    </xf>
    <xf numFmtId="164" fontId="5" fillId="5" borderId="0" xfId="0" applyNumberFormat="1" applyFont="1" applyFill="1" applyBorder="1" applyAlignment="1" applyProtection="1">
      <alignment horizontal="left" vertical="center"/>
      <protection locked="0"/>
    </xf>
    <xf numFmtId="0" fontId="20" fillId="0" borderId="0" xfId="0" applyFont="1"/>
    <xf numFmtId="0" fontId="20" fillId="0" borderId="2" xfId="0" applyFont="1" applyFill="1" applyBorder="1" applyProtection="1">
      <protection locked="0"/>
    </xf>
    <xf numFmtId="0" fontId="20" fillId="0" borderId="2" xfId="0" applyFont="1" applyBorder="1" applyProtection="1">
      <protection locked="0"/>
    </xf>
    <xf numFmtId="0" fontId="9" fillId="0" borderId="6" xfId="0" applyFont="1" applyFill="1" applyBorder="1" applyAlignment="1" applyProtection="1">
      <alignment horizontal="left" vertical="center"/>
    </xf>
    <xf numFmtId="0" fontId="9" fillId="0" borderId="25" xfId="0" applyFont="1" applyFill="1" applyBorder="1" applyAlignment="1" applyProtection="1">
      <alignment horizontal="left" vertical="center"/>
    </xf>
    <xf numFmtId="0" fontId="9" fillId="0" borderId="26" xfId="0" applyFont="1" applyFill="1" applyBorder="1" applyAlignment="1" applyProtection="1">
      <alignment horizontal="left" vertical="center"/>
    </xf>
    <xf numFmtId="0" fontId="7" fillId="12" borderId="4" xfId="0" applyFont="1" applyFill="1" applyBorder="1" applyAlignment="1" applyProtection="1">
      <alignment horizontal="center" vertical="center"/>
      <protection locked="0"/>
    </xf>
    <xf numFmtId="0" fontId="7" fillId="12" borderId="4" xfId="0" applyFont="1" applyFill="1" applyBorder="1" applyAlignment="1" applyProtection="1">
      <alignment horizontal="center" vertical="center" wrapText="1"/>
      <protection locked="0"/>
    </xf>
    <xf numFmtId="0" fontId="7" fillId="12" borderId="13" xfId="0" applyFont="1" applyFill="1" applyBorder="1" applyAlignment="1" applyProtection="1">
      <alignment horizontal="center" vertical="center"/>
      <protection locked="0"/>
    </xf>
    <xf numFmtId="0" fontId="7" fillId="12" borderId="14" xfId="0" applyFont="1" applyFill="1" applyBorder="1" applyAlignment="1" applyProtection="1">
      <alignment horizontal="center" vertical="center"/>
      <protection locked="0"/>
    </xf>
    <xf numFmtId="2" fontId="5" fillId="7" borderId="18" xfId="0" applyNumberFormat="1" applyFont="1" applyFill="1" applyBorder="1" applyAlignment="1" applyProtection="1">
      <alignment horizontal="center"/>
      <protection locked="0"/>
    </xf>
    <xf numFmtId="2" fontId="5" fillId="7" borderId="19" xfId="0" applyNumberFormat="1" applyFont="1" applyFill="1" applyBorder="1" applyAlignment="1" applyProtection="1">
      <alignment horizontal="center"/>
      <protection locked="0"/>
    </xf>
    <xf numFmtId="2" fontId="5" fillId="7" borderId="20" xfId="0" applyNumberFormat="1" applyFont="1" applyFill="1" applyBorder="1" applyAlignment="1" applyProtection="1">
      <alignment horizontal="center"/>
      <protection locked="0"/>
    </xf>
    <xf numFmtId="0" fontId="12" fillId="12" borderId="5" xfId="0" applyFont="1" applyFill="1" applyBorder="1" applyAlignment="1" applyProtection="1">
      <alignment horizontal="right"/>
      <protection locked="0"/>
    </xf>
    <xf numFmtId="0" fontId="12" fillId="12" borderId="11" xfId="0" applyFont="1" applyFill="1" applyBorder="1" applyAlignment="1" applyProtection="1">
      <alignment horizontal="right"/>
      <protection locked="0"/>
    </xf>
    <xf numFmtId="0" fontId="7" fillId="12" borderId="13" xfId="0" applyNumberFormat="1" applyFont="1" applyFill="1" applyBorder="1" applyAlignment="1" applyProtection="1">
      <alignment horizontal="center" vertical="center" wrapText="1"/>
      <protection locked="0"/>
    </xf>
    <xf numFmtId="0" fontId="7" fillId="12" borderId="14" xfId="0" applyNumberFormat="1" applyFont="1" applyFill="1" applyBorder="1" applyAlignment="1" applyProtection="1">
      <alignment horizontal="center" vertical="center" wrapText="1"/>
      <protection locked="0"/>
    </xf>
    <xf numFmtId="2" fontId="5" fillId="4" borderId="1" xfId="0" applyNumberFormat="1" applyFont="1" applyFill="1" applyBorder="1" applyAlignment="1" applyProtection="1">
      <alignment horizontal="center"/>
      <protection locked="0"/>
    </xf>
    <xf numFmtId="2" fontId="5" fillId="4" borderId="15" xfId="0" applyNumberFormat="1" applyFont="1" applyFill="1" applyBorder="1" applyAlignment="1" applyProtection="1">
      <alignment horizontal="center"/>
      <protection locked="0"/>
    </xf>
    <xf numFmtId="2" fontId="5" fillId="4" borderId="21" xfId="0" applyNumberFormat="1" applyFont="1" applyFill="1" applyBorder="1" applyAlignment="1" applyProtection="1">
      <alignment horizontal="center"/>
      <protection locked="0"/>
    </xf>
    <xf numFmtId="0" fontId="11" fillId="8" borderId="1" xfId="0" applyFont="1" applyFill="1" applyBorder="1" applyAlignment="1" applyProtection="1">
      <alignment horizontal="center"/>
    </xf>
    <xf numFmtId="0" fontId="11" fillId="8" borderId="15" xfId="0" applyFont="1" applyFill="1" applyBorder="1" applyAlignment="1" applyProtection="1">
      <alignment horizontal="center"/>
    </xf>
    <xf numFmtId="0" fontId="11" fillId="8" borderId="21" xfId="0" applyFont="1" applyFill="1" applyBorder="1" applyAlignment="1" applyProtection="1">
      <alignment horizontal="center"/>
    </xf>
    <xf numFmtId="0" fontId="11" fillId="9" borderId="1" xfId="0" applyFont="1" applyFill="1" applyBorder="1" applyAlignment="1" applyProtection="1">
      <alignment horizontal="center"/>
    </xf>
    <xf numFmtId="0" fontId="11" fillId="9" borderId="15" xfId="0" applyFont="1" applyFill="1" applyBorder="1" applyAlignment="1" applyProtection="1">
      <alignment horizontal="center"/>
    </xf>
    <xf numFmtId="0" fontId="11" fillId="9" borderId="21" xfId="0" applyFont="1" applyFill="1" applyBorder="1" applyAlignment="1" applyProtection="1">
      <alignment horizontal="center"/>
    </xf>
    <xf numFmtId="0" fontId="11" fillId="10" borderId="1" xfId="0" applyFont="1" applyFill="1" applyBorder="1" applyAlignment="1" applyProtection="1">
      <alignment horizontal="center"/>
    </xf>
    <xf numFmtId="0" fontId="11" fillId="10" borderId="15" xfId="0" applyFont="1" applyFill="1" applyBorder="1" applyAlignment="1" applyProtection="1">
      <alignment horizontal="center"/>
    </xf>
    <xf numFmtId="0" fontId="11" fillId="10" borderId="21" xfId="0" applyFont="1" applyFill="1" applyBorder="1" applyAlignment="1" applyProtection="1">
      <alignment horizontal="center"/>
    </xf>
    <xf numFmtId="0" fontId="12" fillId="12" borderId="6" xfId="0" applyFont="1" applyFill="1" applyBorder="1" applyAlignment="1" applyProtection="1">
      <alignment horizontal="right"/>
      <protection locked="0"/>
    </xf>
    <xf numFmtId="0" fontId="12" fillId="12" borderId="25" xfId="0" applyFont="1" applyFill="1" applyBorder="1" applyAlignment="1" applyProtection="1">
      <alignment horizontal="right"/>
      <protection locked="0"/>
    </xf>
    <xf numFmtId="0" fontId="12" fillId="12" borderId="22" xfId="0" applyFont="1" applyFill="1" applyBorder="1" applyAlignment="1" applyProtection="1">
      <alignment horizontal="right"/>
      <protection locked="0"/>
    </xf>
    <xf numFmtId="0" fontId="12" fillId="12" borderId="23" xfId="0" applyFont="1" applyFill="1" applyBorder="1" applyAlignment="1" applyProtection="1">
      <alignment horizontal="right"/>
      <protection locked="0"/>
    </xf>
    <xf numFmtId="0" fontId="5" fillId="6" borderId="15" xfId="1" applyFont="1" applyFill="1" applyBorder="1" applyAlignment="1" applyProtection="1">
      <alignment horizontal="center" vertical="center" wrapText="1"/>
      <protection locked="0"/>
    </xf>
    <xf numFmtId="0" fontId="12" fillId="0" borderId="18" xfId="0" applyFont="1" applyFill="1" applyBorder="1" applyAlignment="1" applyProtection="1">
      <alignment horizontal="right"/>
      <protection locked="0"/>
    </xf>
    <xf numFmtId="0" fontId="12" fillId="0" borderId="19" xfId="0" applyFont="1" applyFill="1" applyBorder="1" applyAlignment="1" applyProtection="1">
      <alignment horizontal="right"/>
      <protection locked="0"/>
    </xf>
    <xf numFmtId="0" fontId="12" fillId="0" borderId="1" xfId="0" applyFont="1" applyFill="1" applyBorder="1" applyAlignment="1" applyProtection="1">
      <alignment horizontal="right"/>
    </xf>
    <xf numFmtId="0" fontId="12" fillId="0" borderId="15" xfId="0" applyFont="1" applyFill="1" applyBorder="1" applyAlignment="1" applyProtection="1">
      <alignment horizontal="right"/>
    </xf>
    <xf numFmtId="166" fontId="5" fillId="0" borderId="15" xfId="1" applyNumberFormat="1" applyFont="1" applyBorder="1" applyAlignment="1" applyProtection="1">
      <alignment horizontal="center"/>
      <protection locked="0"/>
    </xf>
    <xf numFmtId="0" fontId="5" fillId="6" borderId="16" xfId="1" applyFont="1" applyFill="1" applyBorder="1" applyAlignment="1" applyProtection="1">
      <alignment horizontal="left" vertical="center"/>
      <protection locked="0"/>
    </xf>
    <xf numFmtId="0" fontId="5" fillId="6" borderId="17" xfId="1" applyFont="1" applyFill="1" applyBorder="1" applyAlignment="1" applyProtection="1">
      <alignment horizontal="left" vertical="center"/>
      <protection locked="0"/>
    </xf>
    <xf numFmtId="0" fontId="11" fillId="4" borderId="1" xfId="0" applyFont="1" applyFill="1" applyBorder="1" applyAlignment="1" applyProtection="1">
      <alignment horizontal="center"/>
    </xf>
    <xf numFmtId="0" fontId="11" fillId="4" borderId="15" xfId="0" applyFont="1" applyFill="1" applyBorder="1" applyAlignment="1" applyProtection="1">
      <alignment horizontal="center"/>
    </xf>
    <xf numFmtId="0" fontId="11" fillId="4" borderId="21" xfId="0" applyFont="1" applyFill="1" applyBorder="1" applyAlignment="1" applyProtection="1">
      <alignment horizontal="center"/>
    </xf>
    <xf numFmtId="0" fontId="11" fillId="4" borderId="22" xfId="0" applyFont="1" applyFill="1" applyBorder="1" applyAlignment="1" applyProtection="1">
      <alignment horizontal="center"/>
    </xf>
    <xf numFmtId="0" fontId="11" fillId="4" borderId="23" xfId="0" applyFont="1" applyFill="1" applyBorder="1" applyAlignment="1" applyProtection="1">
      <alignment horizontal="center"/>
    </xf>
    <xf numFmtId="0" fontId="11" fillId="4" borderId="24" xfId="0" applyFont="1" applyFill="1" applyBorder="1" applyAlignment="1" applyProtection="1">
      <alignment horizontal="center"/>
    </xf>
    <xf numFmtId="0" fontId="12" fillId="12" borderId="12" xfId="0" applyFont="1" applyFill="1" applyBorder="1" applyAlignment="1" applyProtection="1">
      <protection locked="0"/>
    </xf>
  </cellXfs>
  <cellStyles count="17">
    <cellStyle name="Normal" xfId="0" builtinId="0"/>
    <cellStyle name="Normal 2" xfId="1"/>
    <cellStyle name="Normal 3" xfId="2"/>
    <cellStyle name="Normal 3 2" xfId="4"/>
    <cellStyle name="Normal 3 2 2" xfId="10"/>
    <cellStyle name="Normal 3 2 2 2" xfId="16"/>
    <cellStyle name="Normal 3 2 3" xfId="7"/>
    <cellStyle name="Normal 3 2 4" xfId="13"/>
    <cellStyle name="Normal 3 3" xfId="3"/>
    <cellStyle name="Normal 3 3 2" xfId="9"/>
    <cellStyle name="Normal 3 3 2 2" xfId="15"/>
    <cellStyle name="Normal 3 3 3" xfId="6"/>
    <cellStyle name="Normal 3 3 4" xfId="12"/>
    <cellStyle name="Normal 3 4" xfId="8"/>
    <cellStyle name="Normal 3 4 2" xfId="14"/>
    <cellStyle name="Normal 3 5" xfId="5"/>
    <cellStyle name="Normal 3 6" xfId="11"/>
  </cellStyles>
  <dxfs count="0"/>
  <tableStyles count="0" defaultTableStyle="TableStyleMedium9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TS_R&amp;D/AeroOne/F-SUIVI%20DE%20PROJET/1-Planning/NDF-ADJ-Fev%2020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DF"/>
      <sheetName val="listes"/>
    </sheetNames>
    <sheetDataSet>
      <sheetData sheetId="0" refreshError="1"/>
      <sheetData sheetId="1">
        <row r="1">
          <cell r="A1" t="str">
            <v>0001 Inter-contrat</v>
          </cell>
        </row>
        <row r="2">
          <cell r="A2" t="str">
            <v>0002 Réunion 2MoRO</v>
          </cell>
        </row>
        <row r="3">
          <cell r="A3" t="str">
            <v>1001 Admin-Secrétariat</v>
          </cell>
        </row>
        <row r="4">
          <cell r="A4" t="str">
            <v>1002 Admin-Comptabilité + Analytique</v>
          </cell>
        </row>
        <row r="5">
          <cell r="A5" t="str">
            <v>1003 Admin-Représentation</v>
          </cell>
        </row>
        <row r="6">
          <cell r="A6" t="str">
            <v>1004 Admin-Management</v>
          </cell>
        </row>
        <row r="7">
          <cell r="A7" t="str">
            <v>1005 Admin-filiales</v>
          </cell>
        </row>
        <row r="8">
          <cell r="A8" t="str">
            <v>1006 Admin-RH</v>
          </cell>
        </row>
        <row r="9">
          <cell r="A9" t="str">
            <v>1007 Admin-Services</v>
          </cell>
        </row>
        <row r="10">
          <cell r="A10" t="str">
            <v>1008 Admin-Software</v>
          </cell>
        </row>
        <row r="11">
          <cell r="A11" t="str">
            <v>1000 Admin-Solutions</v>
          </cell>
        </row>
        <row r="12">
          <cell r="A12" t="str">
            <v>1021 Form Suivie</v>
          </cell>
        </row>
        <row r="13">
          <cell r="A13" t="str">
            <v>1022 Form Donnée</v>
          </cell>
        </row>
        <row r="14">
          <cell r="A14" t="str">
            <v/>
          </cell>
        </row>
        <row r="15">
          <cell r="A15" t="str">
            <v>1102 Qualité</v>
          </cell>
        </row>
        <row r="16">
          <cell r="A16" t="str">
            <v/>
          </cell>
        </row>
        <row r="17">
          <cell r="A17" t="str">
            <v/>
          </cell>
        </row>
        <row r="18">
          <cell r="A18" t="str">
            <v>1105 Maintenance informatique</v>
          </cell>
        </row>
        <row r="19">
          <cell r="A19" t="str">
            <v>1106 Reporting projet</v>
          </cell>
        </row>
        <row r="20">
          <cell r="A20" t="str">
            <v xml:space="preserve">1200 Initiatives Internes Consulting  </v>
          </cell>
        </row>
        <row r="21">
          <cell r="A21" t="str">
            <v>1201 Auto Formation Aero-Webb</v>
          </cell>
        </row>
        <row r="22">
          <cell r="A22" t="str">
            <v>1202 Initiative Interne Canada</v>
          </cell>
        </row>
        <row r="23">
          <cell r="A23" t="str">
            <v>1300 Montage Projets R&amp;D</v>
          </cell>
        </row>
        <row r="24">
          <cell r="A24" t="str">
            <v>1301-C BFly Conception</v>
          </cell>
        </row>
        <row r="25">
          <cell r="A25" t="str">
            <v>1301,D BFly Développement</v>
          </cell>
        </row>
        <row r="26">
          <cell r="A26" t="str">
            <v>1302 Veille Technologique</v>
          </cell>
        </row>
        <row r="27">
          <cell r="A27" t="str">
            <v>1303 Etude &amp; Prototypage</v>
          </cell>
        </row>
        <row r="28">
          <cell r="A28" t="str">
            <v>1400 Coordination Spec Foncionnelle</v>
          </cell>
        </row>
        <row r="29">
          <cell r="A29" t="str">
            <v>1501 Alinghi Proccess</v>
          </cell>
        </row>
        <row r="30">
          <cell r="A30" t="str">
            <v>1502 Alinghi Outils</v>
          </cell>
        </row>
        <row r="31">
          <cell r="A31" t="str">
            <v>1503 Alinghi Formation</v>
          </cell>
        </row>
        <row r="32">
          <cell r="A32" t="str">
            <v>1504 Alinghi flux MRO</v>
          </cell>
        </row>
        <row r="33">
          <cell r="A33" t="str">
            <v>2001 AV-Secrétariat</v>
          </cell>
        </row>
        <row r="34">
          <cell r="A34" t="str">
            <v>2002 AV-Prospection</v>
          </cell>
        </row>
        <row r="35">
          <cell r="A35" t="str">
            <v>2003 AV-Représentation</v>
          </cell>
        </row>
        <row r="36">
          <cell r="A36" t="str">
            <v>2004 AV-Management</v>
          </cell>
        </row>
        <row r="37">
          <cell r="A37" t="str">
            <v>2011 AV-Turbomeca</v>
          </cell>
        </row>
        <row r="38">
          <cell r="A38" t="str">
            <v/>
          </cell>
        </row>
        <row r="39">
          <cell r="A39" t="str">
            <v/>
          </cell>
        </row>
        <row r="40">
          <cell r="A40" t="str">
            <v/>
          </cell>
        </row>
        <row r="41">
          <cell r="A41" t="str">
            <v/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>2031 AV-Other</v>
          </cell>
        </row>
        <row r="49">
          <cell r="A49" t="str">
            <v>2032 AV-Airbus @MOST</v>
          </cell>
        </row>
        <row r="50">
          <cell r="A50" t="str">
            <v>2033 AV-SAGEM</v>
          </cell>
        </row>
        <row r="51">
          <cell r="A51" t="str">
            <v>2034 AV-MFR</v>
          </cell>
        </row>
        <row r="52">
          <cell r="A52" t="str">
            <v>2035 AV- MD-Projet GEARUP phase 2</v>
          </cell>
        </row>
        <row r="53">
          <cell r="A53" t="str">
            <v>2036 AV-AIRBUS-SCSC-DEMO</v>
          </cell>
        </row>
        <row r="54">
          <cell r="A54" t="str">
            <v>2037 AV-Indian AirForce</v>
          </cell>
        </row>
        <row r="55">
          <cell r="A55" t="str">
            <v>2038 AV-Basis Sagem DS</v>
          </cell>
        </row>
        <row r="56">
          <cell r="A56" t="str">
            <v>2039 AV-AeroSpaceValley</v>
          </cell>
        </row>
        <row r="57">
          <cell r="A57" t="str">
            <v xml:space="preserve">2040 AV-Pegase pour Sabena Technics </v>
          </cell>
        </row>
        <row r="58">
          <cell r="A58" t="str">
            <v>2041 AV-Turbomeca SUCCESS FORMATION</v>
          </cell>
        </row>
        <row r="59">
          <cell r="A59" t="str">
            <v xml:space="preserve">2042 AV-Stratégie de convergence du MCO </v>
          </cell>
        </row>
        <row r="60">
          <cell r="A60" t="str">
            <v>2043 AV-Thales Avionics</v>
          </cell>
        </row>
        <row r="61">
          <cell r="A61" t="str">
            <v>2044 AV-Lean MRO TM</v>
          </cell>
        </row>
        <row r="62">
          <cell r="A62" t="str">
            <v>2045 AV-iMRO Academy</v>
          </cell>
        </row>
        <row r="63">
          <cell r="A63" t="str">
            <v>2046 AV-Nomad</v>
          </cell>
        </row>
        <row r="64">
          <cell r="A64" t="str">
            <v>2047 AV-Snecma FDM Hébergement</v>
          </cell>
        </row>
        <row r="65">
          <cell r="A65" t="str">
            <v>2048 AV-MTR-MSDB</v>
          </cell>
        </row>
        <row r="66">
          <cell r="A66" t="str">
            <v>2049 AV-Turbomeca ASLdef</v>
          </cell>
        </row>
        <row r="67">
          <cell r="A67" t="str">
            <v>2050 AV-ACJC Customer Portal</v>
          </cell>
        </row>
        <row r="68">
          <cell r="A68" t="str">
            <v>2051 AV-Thalès Portail S/T</v>
          </cell>
        </row>
        <row r="69">
          <cell r="A69" t="str">
            <v>2052 AV-Avant Vente Lufthansa</v>
          </cell>
        </row>
        <row r="70">
          <cell r="A70" t="str">
            <v>2053 AV-Avant Vente EC-CIMPA</v>
          </cell>
        </row>
        <row r="71">
          <cell r="A71" t="str">
            <v>2054 AV-Avant Vente Britair</v>
          </cell>
        </row>
        <row r="72">
          <cell r="A72" t="str">
            <v>2055 AV-Avant Vente CdP AFI</v>
          </cell>
        </row>
        <row r="73">
          <cell r="A73" t="str">
            <v>2056 AV-EPI</v>
          </cell>
        </row>
        <row r="74">
          <cell r="A74" t="str">
            <v>2057 AV-Turbomeca RESO</v>
          </cell>
        </row>
        <row r="75">
          <cell r="A75" t="str">
            <v>2201 AV-Aero One</v>
          </cell>
        </row>
        <row r="76">
          <cell r="A76" t="str">
            <v>2202 AV-Platforme Aero-Webb</v>
          </cell>
        </row>
        <row r="77">
          <cell r="A77" t="str">
            <v/>
          </cell>
        </row>
        <row r="78">
          <cell r="A78" t="str">
            <v/>
          </cell>
        </row>
        <row r="79">
          <cell r="A79" t="str">
            <v/>
          </cell>
        </row>
        <row r="80">
          <cell r="A80" t="str">
            <v/>
          </cell>
        </row>
        <row r="81">
          <cell r="A81" t="str">
            <v/>
          </cell>
        </row>
        <row r="82">
          <cell r="A82" t="str">
            <v/>
          </cell>
        </row>
        <row r="83">
          <cell r="A83" t="str">
            <v/>
          </cell>
        </row>
        <row r="84">
          <cell r="A84" t="str">
            <v/>
          </cell>
        </row>
        <row r="85">
          <cell r="A85" t="str">
            <v/>
          </cell>
        </row>
        <row r="86">
          <cell r="A86" t="str">
            <v>2600 AV-Eurocopter SAP MRO</v>
          </cell>
        </row>
        <row r="87">
          <cell r="A87" t="str">
            <v/>
          </cell>
        </row>
        <row r="88">
          <cell r="A88" t="str">
            <v/>
          </cell>
        </row>
        <row r="89">
          <cell r="A89" t="str">
            <v/>
          </cell>
        </row>
        <row r="90">
          <cell r="A90" t="str">
            <v>2700 AV-FTI</v>
          </cell>
        </row>
        <row r="91">
          <cell r="A91" t="str">
            <v>2800 AV-Snecma FDM</v>
          </cell>
        </row>
        <row r="92">
          <cell r="A92" t="str">
            <v/>
          </cell>
        </row>
        <row r="93">
          <cell r="A93" t="str">
            <v>3002 Mktg-Représentation</v>
          </cell>
        </row>
        <row r="94">
          <cell r="A94" t="str">
            <v>3003 Mktg-Management</v>
          </cell>
        </row>
        <row r="95">
          <cell r="A95" t="str">
            <v>3011 Mktg-Evenement</v>
          </cell>
        </row>
        <row r="96">
          <cell r="A96" t="str">
            <v>3012 Mktg-Publicité</v>
          </cell>
        </row>
        <row r="97">
          <cell r="A97" t="str">
            <v/>
          </cell>
        </row>
        <row r="98">
          <cell r="A98" t="str">
            <v>3021 Mktg-Distribution</v>
          </cell>
        </row>
        <row r="99">
          <cell r="A99" t="str">
            <v>3022 Mktg-Partenariats</v>
          </cell>
        </row>
        <row r="100">
          <cell r="A100" t="str">
            <v>3023 Mktg-Partenariat PTC</v>
          </cell>
        </row>
        <row r="101">
          <cell r="A101" t="str">
            <v>3031 Mktg-Web</v>
          </cell>
        </row>
        <row r="102">
          <cell r="A102" t="str">
            <v/>
          </cell>
        </row>
        <row r="103">
          <cell r="A103" t="str">
            <v>3033 Mktg-Services</v>
          </cell>
        </row>
        <row r="104">
          <cell r="A104" t="str">
            <v>4001-C A1-Conception</v>
          </cell>
        </row>
        <row r="105">
          <cell r="A105" t="str">
            <v>4001-D A1-Développement</v>
          </cell>
        </row>
        <row r="106">
          <cell r="A106" t="str">
            <v>4001-T A1-Tests</v>
          </cell>
        </row>
        <row r="107">
          <cell r="A107" t="str">
            <v>4001-S A1-Support</v>
          </cell>
        </row>
        <row r="108">
          <cell r="A108" t="str">
            <v>4001-M A1-Management projet</v>
          </cell>
        </row>
        <row r="109">
          <cell r="A109" t="str">
            <v/>
          </cell>
        </row>
        <row r="110">
          <cell r="A110" t="str">
            <v>4002-C Aero-Webb-Conception</v>
          </cell>
        </row>
        <row r="111">
          <cell r="A111" t="str">
            <v/>
          </cell>
        </row>
        <row r="112">
          <cell r="A112" t="str">
            <v>4002-T Aero-Webb-Tests</v>
          </cell>
        </row>
        <row r="113">
          <cell r="A113" t="str">
            <v>4002-S Aero-Webb-Support</v>
          </cell>
        </row>
        <row r="114">
          <cell r="A114" t="str">
            <v>4002-M Aero-Webb-Management projet</v>
          </cell>
        </row>
        <row r="115">
          <cell r="A115" t="str">
            <v>4002-I Aero-Webb@IWB</v>
          </cell>
        </row>
        <row r="116">
          <cell r="A116" t="str">
            <v>4002-H Aero-Webb@MCH</v>
          </cell>
        </row>
        <row r="117">
          <cell r="A117" t="str">
            <v>4002-O Aero-Webb@A2FO</v>
          </cell>
        </row>
        <row r="118">
          <cell r="A118" t="str">
            <v>4002-F Aero-Webb@FM</v>
          </cell>
        </row>
        <row r="119">
          <cell r="A119" t="str">
            <v>4002-E Aero-Webb@eLogBook</v>
          </cell>
        </row>
        <row r="120">
          <cell r="A120" t="str">
            <v>4002-V Aero-Webb@Service</v>
          </cell>
        </row>
        <row r="121">
          <cell r="A121" t="str">
            <v>4002-P Aero-Webb-Plateforme Salomon</v>
          </cell>
        </row>
        <row r="122">
          <cell r="A122" t="str">
            <v xml:space="preserve">4002-X Aero-Webb Certification </v>
          </cell>
        </row>
        <row r="123">
          <cell r="A123" t="str">
            <v/>
          </cell>
        </row>
        <row r="124">
          <cell r="A124" t="str">
            <v/>
          </cell>
        </row>
        <row r="125">
          <cell r="A125" t="str">
            <v/>
          </cell>
        </row>
        <row r="126">
          <cell r="A126" t="str">
            <v/>
          </cell>
        </row>
        <row r="127">
          <cell r="A127" t="str">
            <v/>
          </cell>
        </row>
        <row r="128">
          <cell r="A128" t="str">
            <v/>
          </cell>
        </row>
        <row r="129">
          <cell r="A129" t="str">
            <v/>
          </cell>
        </row>
        <row r="130">
          <cell r="A130" t="str">
            <v>4006-C MyFleetRecords-Conception</v>
          </cell>
        </row>
        <row r="131">
          <cell r="A131" t="str">
            <v>4006-D MyFleetRecords-Développement</v>
          </cell>
        </row>
        <row r="132">
          <cell r="A132" t="str">
            <v>4006-T MyFleetRecords-Tests</v>
          </cell>
        </row>
        <row r="133">
          <cell r="A133" t="str">
            <v>4006-S MyFleetRecords-Support</v>
          </cell>
        </row>
        <row r="134">
          <cell r="A134" t="str">
            <v>4006-M MyFleetRecords-Management</v>
          </cell>
        </row>
        <row r="135">
          <cell r="A135" t="str">
            <v>4006-H MyFleetRecords-Thèse Asma</v>
          </cell>
        </row>
        <row r="136">
          <cell r="A136" t="str">
            <v>4006-N MyFleetRecords-Canada</v>
          </cell>
        </row>
        <row r="137">
          <cell r="A137" t="str">
            <v/>
          </cell>
        </row>
        <row r="138">
          <cell r="A138" t="str">
            <v/>
          </cell>
        </row>
        <row r="139">
          <cell r="A139" t="str">
            <v/>
          </cell>
        </row>
        <row r="140">
          <cell r="A140" t="str">
            <v/>
          </cell>
        </row>
        <row r="141">
          <cell r="A141" t="str">
            <v>4007-G Nomad - Garantie</v>
          </cell>
        </row>
        <row r="142">
          <cell r="A142" t="str">
            <v/>
          </cell>
        </row>
        <row r="143">
          <cell r="A143" t="str">
            <v>4008-D Aero One Web - Développement</v>
          </cell>
        </row>
        <row r="144">
          <cell r="A144" t="str">
            <v>4008-I Aero One Web - Installation</v>
          </cell>
        </row>
        <row r="145">
          <cell r="A145" t="str">
            <v>4008-T Aero One Web - Test</v>
          </cell>
        </row>
        <row r="146">
          <cell r="A146" t="str">
            <v>4008-M Aero One Web - Management</v>
          </cell>
        </row>
        <row r="147">
          <cell r="A147" t="str">
            <v/>
          </cell>
        </row>
        <row r="148">
          <cell r="A148" t="str">
            <v>4010-J Cluster Drone - GED</v>
          </cell>
        </row>
        <row r="149">
          <cell r="A149" t="str">
            <v>7100-M RECORDS-Lot 0-Management Projet</v>
          </cell>
        </row>
        <row r="150">
          <cell r="A150" t="str">
            <v>7101-B RECORDS-Lot 1-Définition du Besoin</v>
          </cell>
        </row>
        <row r="151">
          <cell r="A151" t="str">
            <v>7102-C RECORDS-Lot 2-Conception</v>
          </cell>
        </row>
        <row r="152">
          <cell r="A152" t="str">
            <v>7103-D RECORDS-Lot 3-Développement</v>
          </cell>
        </row>
        <row r="153">
          <cell r="A153" t="str">
            <v>7104-E RECORDS-Lot 4-Validation du Système</v>
          </cell>
        </row>
        <row r="154">
          <cell r="A154" t="str">
            <v>7105-F RECORDS-Lot 5-Qualification des outils metiers</v>
          </cell>
        </row>
        <row r="155">
          <cell r="A155" t="str">
            <v/>
          </cell>
        </row>
        <row r="156">
          <cell r="A156" t="str">
            <v>7300-C PACC V1 - Lots 1-2-3 - Conception</v>
          </cell>
        </row>
        <row r="157">
          <cell r="A157" t="str">
            <v>7300-R PACC V1 - Lots 4-5 - Réalisation</v>
          </cell>
        </row>
        <row r="158">
          <cell r="A158" t="str">
            <v>7300-E PACC V1 - Lots 6-7 - Ajustements et Validation</v>
          </cell>
        </row>
        <row r="159">
          <cell r="A159" t="str">
            <v>7401-1 SIMID - Lot 1.1 Gestion technique</v>
          </cell>
        </row>
        <row r="160">
          <cell r="A160" t="str">
            <v>7401-2 SIMID - Lot 1.2 Gestion administrative et financière</v>
          </cell>
        </row>
        <row r="161">
          <cell r="A161" t="str">
            <v>7401-3 SIMID - Lot 1.3 Gestion juridique</v>
          </cell>
        </row>
        <row r="162">
          <cell r="A162" t="str">
            <v>7402-1 SIMID - Lot 2.1 Spécifications générales système SIMID</v>
          </cell>
        </row>
        <row r="163">
          <cell r="A163" t="str">
            <v>7402-2 SIMID - Lot 2.2 Cas d'utilisation</v>
          </cell>
        </row>
        <row r="164">
          <cell r="A164" t="str">
            <v>7402-3 SIMID - Lot 2.3 Accompagnement changement</v>
          </cell>
        </row>
        <row r="165">
          <cell r="A165" t="str">
            <v>7403-1 SIMID - Lot 3.1 Etat de l'art lot données</v>
          </cell>
        </row>
        <row r="166">
          <cell r="A166" t="str">
            <v>7403-2 SIMID - Lot 3.2 Spécifications lot données</v>
          </cell>
        </row>
        <row r="167">
          <cell r="A167" t="str">
            <v>7403-3 SIMID - Lot 3.3 Dév et tests lot données</v>
          </cell>
        </row>
        <row r="168">
          <cell r="A168" t="str">
            <v>7404-1 SIMID - Lot 4.1 Etat de l'art lot architecture</v>
          </cell>
        </row>
        <row r="169">
          <cell r="A169" t="str">
            <v>7404-2 SIMID - Lot 4.2 Spécifications lot architecture</v>
          </cell>
        </row>
        <row r="170">
          <cell r="A170" t="str">
            <v>7404-3 SIMID - Lot 4.3 Implémentation architecture</v>
          </cell>
        </row>
        <row r="171">
          <cell r="A171" t="str">
            <v>7405-1 SIMID - Lot 5.1 Etat de l'art lot services</v>
          </cell>
        </row>
        <row r="172">
          <cell r="A172" t="str">
            <v>7405-2 SIMID - Lot 5.2 Spécifications lot services</v>
          </cell>
        </row>
        <row r="173">
          <cell r="A173" t="str">
            <v>7405-3 SIMID - Lot 5.3 Implémentation et tests lot services</v>
          </cell>
        </row>
        <row r="174">
          <cell r="A174" t="str">
            <v>7406-1 SIMID - Lot 6.1 Cohérence dév</v>
          </cell>
        </row>
        <row r="175">
          <cell r="A175" t="str">
            <v>7406-2 SIMID - Lot 6.2 Sécurité système et intégrité des contenus</v>
          </cell>
        </row>
        <row r="176">
          <cell r="A176" t="str">
            <v>7406-3 SIMID - Lot 6.3 Gestion utilisateurs</v>
          </cell>
        </row>
        <row r="177">
          <cell r="A177" t="str">
            <v>7406-4 SIMID - Lot 6.4 Réalisation tests d'intégration</v>
          </cell>
        </row>
        <row r="178">
          <cell r="A178" t="str">
            <v>7407-1 SIMID - Lot 7.1 Démo SIMID</v>
          </cell>
        </row>
        <row r="179">
          <cell r="A179" t="str">
            <v>7407-2 SIMID - Lot 7.2 Evaluation projet</v>
          </cell>
        </row>
        <row r="180">
          <cell r="A180" t="str">
            <v>7408-1 SIMID - Lot 8.1 Site Internet</v>
          </cell>
        </row>
        <row r="181">
          <cell r="A181" t="str">
            <v>7408-2 SIMID - Lot 8.2 Plan de communication</v>
          </cell>
        </row>
        <row r="182">
          <cell r="A182" t="str">
            <v>7408-3 SIMID - Lot 8.3 Publications et conférences</v>
          </cell>
        </row>
        <row r="183">
          <cell r="A183" t="str">
            <v>7408-4 SIMID - Lot 8.4 Lobbying standardisation et normalisation</v>
          </cell>
        </row>
        <row r="184">
          <cell r="A184" t="str">
            <v>7408-5 SIMID - Lot 8.5 Plan d'exploitation</v>
          </cell>
        </row>
        <row r="185">
          <cell r="A185" t="str">
            <v>5004-I SS Plan-Intégration/Dév</v>
          </cell>
        </row>
        <row r="186">
          <cell r="A186" t="str">
            <v>5004-G SS Plan-Garantie</v>
          </cell>
        </row>
        <row r="187">
          <cell r="A187" t="str">
            <v>5021-C SNECMA SERV. SAP MRO-Conception</v>
          </cell>
        </row>
        <row r="188">
          <cell r="A188" t="str">
            <v>5021-I SNECMA SERV. SAP MRO-Intégration/Dév</v>
          </cell>
        </row>
        <row r="189">
          <cell r="A189" t="str">
            <v>5021-D SNECMA SERV. SAP MRO-Déploiement/Tests</v>
          </cell>
        </row>
        <row r="190">
          <cell r="A190" t="str">
            <v>5021-F SNECMA SERV. SAP MRO-Formation</v>
          </cell>
        </row>
        <row r="191">
          <cell r="A191" t="str">
            <v>5021-G SNECMA SERV. SAP MRO-Garantie</v>
          </cell>
        </row>
        <row r="192">
          <cell r="A192" t="str">
            <v>5021-M SNECMA SERV. SAP MRO-Management projet</v>
          </cell>
        </row>
        <row r="193">
          <cell r="A193" t="str">
            <v>5021-P SNECMA SERV. SAP MRO-Preparation</v>
          </cell>
        </row>
        <row r="194">
          <cell r="A194" t="str">
            <v>5021-S SNECMA SERV. SAP MRO- Solutions Assistance</v>
          </cell>
        </row>
        <row r="195">
          <cell r="A195" t="str">
            <v>5059 Nomad Hebergement</v>
          </cell>
        </row>
        <row r="196">
          <cell r="A196" t="str">
            <v>5062-A MSDB MTR - Administration</v>
          </cell>
        </row>
        <row r="197">
          <cell r="A197" t="str">
            <v>5062-C MSDB MTR - Conception</v>
          </cell>
        </row>
        <row r="198">
          <cell r="A198" t="str">
            <v>5062-D MSDB MTR - Developpement</v>
          </cell>
        </row>
        <row r="199">
          <cell r="A199" t="str">
            <v>5062-M MSDB MTR - Management</v>
          </cell>
        </row>
        <row r="200">
          <cell r="A200" t="str">
            <v>5062-S MSDB MTR - Support</v>
          </cell>
        </row>
        <row r="201">
          <cell r="A201" t="str">
            <v>5062-T MSDB MTR - Tests</v>
          </cell>
        </row>
        <row r="202">
          <cell r="A202" t="str">
            <v>5063-G LCBUSRE-Garantie</v>
          </cell>
        </row>
        <row r="203">
          <cell r="A203" t="str">
            <v>5065-G Microturbo - Aero One - Garantie</v>
          </cell>
        </row>
        <row r="204">
          <cell r="A204" t="str">
            <v>5066-G HELILEO - HEDGE - Garantie</v>
          </cell>
        </row>
        <row r="205">
          <cell r="A205" t="str">
            <v>5074-A Nomad Inferface SAP - Nomad - Administration</v>
          </cell>
        </row>
        <row r="206">
          <cell r="A206" t="str">
            <v>5074-G Nomad Inferface SAP - Nomad - Garantie</v>
          </cell>
        </row>
        <row r="207">
          <cell r="A207" t="str">
            <v>5075 Atmosphère HM</v>
          </cell>
        </row>
        <row r="208">
          <cell r="A208" t="str">
            <v>5080 Nomad-Pool TMA</v>
          </cell>
        </row>
        <row r="209">
          <cell r="A209" t="str">
            <v>5082-C Snecma-FDM-Conception</v>
          </cell>
        </row>
        <row r="210">
          <cell r="A210" t="str">
            <v>5082-I Snecma-FDM-Intégration/Dév</v>
          </cell>
        </row>
        <row r="211">
          <cell r="A211" t="str">
            <v>5082-D Snecma-FDM-Déploiement/Tests</v>
          </cell>
        </row>
        <row r="212">
          <cell r="A212" t="str">
            <v>5082-F Snecma-FDM-Formation</v>
          </cell>
        </row>
        <row r="213">
          <cell r="A213" t="str">
            <v>5082-G Snecma-FDM-Garantie</v>
          </cell>
        </row>
        <row r="214">
          <cell r="A214" t="str">
            <v>5082-M Snecma-FDM-Mangement projet</v>
          </cell>
        </row>
        <row r="215">
          <cell r="A215" t="str">
            <v>5082-S Snecma-FDM-Support</v>
          </cell>
        </row>
        <row r="216">
          <cell r="A216" t="str">
            <v>5082-H Snecma-FDM-Hébergement Lot 0</v>
          </cell>
        </row>
        <row r="217">
          <cell r="A217" t="str">
            <v xml:space="preserve">5092-C RESO V2.7-Conception </v>
          </cell>
        </row>
        <row r="218">
          <cell r="A218" t="str">
            <v xml:space="preserve">5092-D RESO V2.7-Déploiement/Tests </v>
          </cell>
        </row>
        <row r="219">
          <cell r="A219" t="str">
            <v xml:space="preserve">5092-M RESO V2.7-Management projet </v>
          </cell>
        </row>
        <row r="220">
          <cell r="A220" t="str">
            <v xml:space="preserve">5092-I RESO V2.7-Intégration/Dév </v>
          </cell>
        </row>
        <row r="221">
          <cell r="A221" t="str">
            <v>5092-G RESO V2.7-Garantie</v>
          </cell>
        </row>
        <row r="222">
          <cell r="A222" t="str">
            <v>5095 Capgemini – Centre Services Pl@net</v>
          </cell>
        </row>
        <row r="223">
          <cell r="A223" t="str">
            <v>5096-1 TM LMS - Mission 1</v>
          </cell>
        </row>
        <row r="224">
          <cell r="A224" t="str">
            <v>5096-2 TM LMS – WP1 Prépa. pilotage recette</v>
          </cell>
        </row>
        <row r="225">
          <cell r="A225" t="str">
            <v>5096-3 TM LMS – WP2 Pilotage recette</v>
          </cell>
        </row>
        <row r="226">
          <cell r="A226" t="str">
            <v>5096-4 TM LMS – WP3 Modélisation processus TMT</v>
          </cell>
        </row>
        <row r="227">
          <cell r="A227" t="str">
            <v>5096-5 TM LMS – WP4 Modélisation scenarios tests</v>
          </cell>
        </row>
        <row r="228">
          <cell r="A228" t="str">
            <v>5096-6 TM LMS – WP5 Rédaction fiches tests</v>
          </cell>
        </row>
        <row r="229">
          <cell r="A229" t="str">
            <v>5100-M TM - Retrospec Reso - Management projet</v>
          </cell>
        </row>
        <row r="230">
          <cell r="A230" t="str">
            <v>5100-1 TM - Retrospec Reso - Specs fonctionnelles générales</v>
          </cell>
        </row>
        <row r="231">
          <cell r="A231" t="str">
            <v>5100-2 TM - Retrospec Reso - Specs fonctionnelles détaillées</v>
          </cell>
        </row>
        <row r="232">
          <cell r="A232" t="str">
            <v>5101-S TM - RESO - Support</v>
          </cell>
        </row>
        <row r="233">
          <cell r="A233" t="str">
            <v>&amp; &amp;</v>
          </cell>
        </row>
        <row r="234">
          <cell r="A234" t="str">
            <v>&amp; &amp;</v>
          </cell>
        </row>
        <row r="235">
          <cell r="A235" t="str">
            <v>&amp; &amp;</v>
          </cell>
        </row>
        <row r="236">
          <cell r="A236" t="str">
            <v>&amp; &amp;</v>
          </cell>
        </row>
        <row r="237">
          <cell r="A237" t="str">
            <v>&amp; &amp;</v>
          </cell>
        </row>
        <row r="238">
          <cell r="A238" t="str">
            <v>&amp; &amp;</v>
          </cell>
        </row>
        <row r="239">
          <cell r="A239" t="str">
            <v>&amp; &amp;</v>
          </cell>
        </row>
        <row r="240">
          <cell r="A240" t="str">
            <v>&amp; &amp;</v>
          </cell>
        </row>
        <row r="241">
          <cell r="A241" t="str">
            <v>&amp; &amp;</v>
          </cell>
        </row>
        <row r="242">
          <cell r="A242" t="str">
            <v>&amp; &amp;</v>
          </cell>
        </row>
        <row r="243">
          <cell r="A243" t="str">
            <v>&amp; &amp;</v>
          </cell>
        </row>
        <row r="244">
          <cell r="A244" t="str">
            <v>&amp; &amp;</v>
          </cell>
        </row>
        <row r="245">
          <cell r="A245" t="str">
            <v>&amp; &amp;</v>
          </cell>
        </row>
        <row r="246">
          <cell r="A246" t="str">
            <v>&amp; &amp;</v>
          </cell>
        </row>
        <row r="247">
          <cell r="A247" t="str">
            <v>&amp; &amp;</v>
          </cell>
        </row>
        <row r="248">
          <cell r="A248" t="str">
            <v>&amp; &amp;</v>
          </cell>
        </row>
        <row r="249">
          <cell r="A249" t="str">
            <v>&amp; &amp;</v>
          </cell>
        </row>
        <row r="250">
          <cell r="A250" t="str">
            <v>&amp; &amp;</v>
          </cell>
        </row>
        <row r="251">
          <cell r="A251" t="str">
            <v>&amp; &amp;</v>
          </cell>
        </row>
        <row r="252">
          <cell r="A252" t="str">
            <v>&amp; &amp;</v>
          </cell>
        </row>
        <row r="253">
          <cell r="A253" t="str">
            <v>&amp; &amp;</v>
          </cell>
        </row>
        <row r="254">
          <cell r="A254" t="str">
            <v>&amp; &amp;</v>
          </cell>
        </row>
        <row r="255">
          <cell r="A255" t="str">
            <v>&amp; &amp;</v>
          </cell>
        </row>
        <row r="256">
          <cell r="A256" t="str">
            <v>&amp; &amp;</v>
          </cell>
        </row>
        <row r="257">
          <cell r="A257" t="str">
            <v>&amp; &amp;</v>
          </cell>
        </row>
        <row r="258">
          <cell r="A258" t="str">
            <v>&amp; &amp;</v>
          </cell>
        </row>
        <row r="259">
          <cell r="A259" t="str">
            <v>&amp; &amp;</v>
          </cell>
        </row>
        <row r="260">
          <cell r="A260" t="str">
            <v>&amp; &amp;</v>
          </cell>
        </row>
        <row r="261">
          <cell r="A261" t="str">
            <v>&amp; &amp;</v>
          </cell>
        </row>
        <row r="262">
          <cell r="A262" t="str">
            <v>&amp; &amp;</v>
          </cell>
        </row>
        <row r="263">
          <cell r="A263" t="str">
            <v>&amp; &amp;</v>
          </cell>
        </row>
        <row r="264">
          <cell r="A264" t="str">
            <v>&amp; &amp;</v>
          </cell>
        </row>
        <row r="265">
          <cell r="A265" t="str">
            <v>&amp; &amp;</v>
          </cell>
        </row>
        <row r="266">
          <cell r="A266" t="str">
            <v>&amp; &amp;</v>
          </cell>
        </row>
        <row r="267">
          <cell r="A267" t="str">
            <v>&amp; &amp;</v>
          </cell>
        </row>
        <row r="268">
          <cell r="A268" t="str">
            <v>&amp; &amp;</v>
          </cell>
        </row>
        <row r="269">
          <cell r="A269" t="str">
            <v>&amp; &amp;</v>
          </cell>
        </row>
        <row r="270">
          <cell r="A270" t="str">
            <v>&amp; &amp;</v>
          </cell>
        </row>
        <row r="271">
          <cell r="A271" t="str">
            <v>&amp; &amp;</v>
          </cell>
        </row>
        <row r="272">
          <cell r="A272" t="str">
            <v>&amp; &amp;</v>
          </cell>
        </row>
        <row r="273">
          <cell r="A273" t="str">
            <v>&amp; &amp;</v>
          </cell>
        </row>
        <row r="274">
          <cell r="A274" t="str">
            <v>&amp; &amp;</v>
          </cell>
        </row>
        <row r="275">
          <cell r="A275" t="str">
            <v>&amp; &amp;</v>
          </cell>
        </row>
        <row r="276">
          <cell r="A276" t="str">
            <v>&amp; &amp;</v>
          </cell>
        </row>
        <row r="277">
          <cell r="A277" t="str">
            <v>&amp; &amp;</v>
          </cell>
        </row>
        <row r="278">
          <cell r="A278" t="str">
            <v>&amp; &amp;</v>
          </cell>
        </row>
        <row r="279">
          <cell r="A279" t="str">
            <v>&amp; &amp;</v>
          </cell>
        </row>
        <row r="280">
          <cell r="A280" t="str">
            <v>&amp; &amp;</v>
          </cell>
        </row>
        <row r="281">
          <cell r="A281" t="str">
            <v>&amp; &amp;</v>
          </cell>
        </row>
        <row r="282">
          <cell r="A282" t="str">
            <v>&amp; &amp;</v>
          </cell>
        </row>
        <row r="283">
          <cell r="A283" t="str">
            <v>&amp; &amp;</v>
          </cell>
        </row>
        <row r="284">
          <cell r="A284" t="str">
            <v>&amp; &amp;</v>
          </cell>
        </row>
        <row r="285">
          <cell r="A285" t="str">
            <v>&amp; &amp;</v>
          </cell>
        </row>
        <row r="286">
          <cell r="A286" t="str">
            <v>&amp; &amp;</v>
          </cell>
        </row>
        <row r="287">
          <cell r="A287" t="str">
            <v>&amp; &amp;</v>
          </cell>
        </row>
        <row r="288">
          <cell r="A288" t="str">
            <v>&amp; &amp;</v>
          </cell>
        </row>
        <row r="289">
          <cell r="A289" t="str">
            <v>&amp; &amp;</v>
          </cell>
        </row>
        <row r="290">
          <cell r="A290" t="str">
            <v>&amp; &amp;</v>
          </cell>
        </row>
        <row r="291">
          <cell r="A291" t="str">
            <v>&amp; &amp;</v>
          </cell>
        </row>
        <row r="292">
          <cell r="A292" t="str">
            <v>&amp; &amp;</v>
          </cell>
        </row>
        <row r="293">
          <cell r="A293" t="str">
            <v>&amp; &amp;</v>
          </cell>
        </row>
        <row r="294">
          <cell r="A294" t="str">
            <v>&amp; &amp;</v>
          </cell>
        </row>
        <row r="295">
          <cell r="A295" t="str">
            <v>&amp; &amp;</v>
          </cell>
        </row>
        <row r="296">
          <cell r="A296" t="str">
            <v>&amp; &amp;</v>
          </cell>
        </row>
        <row r="297">
          <cell r="A297" t="str">
            <v>&amp; &amp;</v>
          </cell>
        </row>
        <row r="298">
          <cell r="A298" t="str">
            <v>&amp; &amp;</v>
          </cell>
        </row>
        <row r="299">
          <cell r="A299" t="str">
            <v>&amp; &amp;</v>
          </cell>
        </row>
        <row r="300">
          <cell r="A300" t="str">
            <v>&amp; &amp;</v>
          </cell>
        </row>
        <row r="301">
          <cell r="A301" t="str">
            <v>&amp; &amp;</v>
          </cell>
        </row>
        <row r="302">
          <cell r="A302" t="str">
            <v>&amp; &amp;</v>
          </cell>
        </row>
        <row r="303">
          <cell r="A303" t="str">
            <v>&amp; &amp;</v>
          </cell>
        </row>
        <row r="304">
          <cell r="A304" t="str">
            <v>&amp; &amp;</v>
          </cell>
        </row>
        <row r="305">
          <cell r="A305" t="str">
            <v>&amp; &amp;</v>
          </cell>
        </row>
        <row r="306">
          <cell r="A306" t="str">
            <v>&amp; &amp;</v>
          </cell>
        </row>
        <row r="307">
          <cell r="A307" t="str">
            <v>&amp; &amp;</v>
          </cell>
        </row>
        <row r="308">
          <cell r="A308" t="str">
            <v>&amp; &amp;</v>
          </cell>
        </row>
        <row r="309">
          <cell r="A309" t="str">
            <v>&amp; &amp;</v>
          </cell>
        </row>
        <row r="310">
          <cell r="A310" t="str">
            <v>&amp; &amp;</v>
          </cell>
        </row>
        <row r="311">
          <cell r="A311" t="str">
            <v>&amp; &amp;</v>
          </cell>
        </row>
        <row r="312">
          <cell r="A312" t="str">
            <v>&amp; &amp;</v>
          </cell>
        </row>
        <row r="313">
          <cell r="A313" t="str">
            <v>&amp; &amp;</v>
          </cell>
        </row>
        <row r="314">
          <cell r="A314" t="str">
            <v>&amp; &amp;</v>
          </cell>
        </row>
        <row r="315">
          <cell r="A315" t="str">
            <v>&amp; &amp;</v>
          </cell>
        </row>
        <row r="316">
          <cell r="A316" t="str">
            <v>&amp; &amp;</v>
          </cell>
        </row>
        <row r="317">
          <cell r="A317" t="str">
            <v>&amp; &amp;</v>
          </cell>
        </row>
        <row r="318">
          <cell r="A318" t="str">
            <v>&amp; &amp;</v>
          </cell>
        </row>
        <row r="319">
          <cell r="A319" t="str">
            <v>&amp; &amp;</v>
          </cell>
        </row>
        <row r="320">
          <cell r="A320" t="str">
            <v>&amp; &amp;</v>
          </cell>
        </row>
        <row r="321">
          <cell r="A321" t="str">
            <v>&amp; &amp;</v>
          </cell>
        </row>
        <row r="322">
          <cell r="A322" t="str">
            <v>&amp; &amp;</v>
          </cell>
        </row>
        <row r="323">
          <cell r="A323" t="str">
            <v>&amp; &amp;</v>
          </cell>
        </row>
        <row r="324">
          <cell r="A324" t="str">
            <v>&amp; &amp;</v>
          </cell>
        </row>
        <row r="325">
          <cell r="A325" t="str">
            <v>&amp; &amp;</v>
          </cell>
        </row>
        <row r="326">
          <cell r="A326" t="str">
            <v>&amp; &amp;</v>
          </cell>
        </row>
        <row r="327">
          <cell r="A327" t="str">
            <v>&amp; &amp;</v>
          </cell>
        </row>
        <row r="328">
          <cell r="A328" t="str">
            <v>&amp; &amp;</v>
          </cell>
        </row>
        <row r="329">
          <cell r="A329" t="str">
            <v>&amp; &amp;</v>
          </cell>
        </row>
        <row r="330">
          <cell r="A330" t="str">
            <v>&amp; &amp;</v>
          </cell>
        </row>
        <row r="331">
          <cell r="A331" t="str">
            <v>&amp; &amp;</v>
          </cell>
        </row>
        <row r="332">
          <cell r="A332" t="str">
            <v>&amp; &amp;</v>
          </cell>
        </row>
        <row r="333">
          <cell r="A333" t="str">
            <v>&amp; &amp;</v>
          </cell>
        </row>
        <row r="334">
          <cell r="A334" t="str">
            <v>&amp; &amp;</v>
          </cell>
        </row>
        <row r="335">
          <cell r="A335" t="str">
            <v>&amp; &amp;</v>
          </cell>
        </row>
        <row r="336">
          <cell r="A336" t="str">
            <v>&amp; &amp;</v>
          </cell>
        </row>
        <row r="337">
          <cell r="A337" t="str">
            <v>&amp; &amp;</v>
          </cell>
        </row>
        <row r="338">
          <cell r="A338" t="str">
            <v>&amp; &amp;</v>
          </cell>
        </row>
        <row r="339">
          <cell r="A339" t="str">
            <v>&amp; &amp;</v>
          </cell>
        </row>
        <row r="340">
          <cell r="A340" t="str">
            <v>&amp; &amp;</v>
          </cell>
        </row>
        <row r="341">
          <cell r="A341" t="str">
            <v>&amp; &amp;</v>
          </cell>
        </row>
        <row r="342">
          <cell r="A342" t="str">
            <v>&amp; &amp;</v>
          </cell>
        </row>
        <row r="343">
          <cell r="A343" t="str">
            <v>&amp; &amp;</v>
          </cell>
        </row>
        <row r="344">
          <cell r="A344" t="str">
            <v>&amp; &amp;</v>
          </cell>
        </row>
        <row r="345">
          <cell r="A345" t="str">
            <v>&amp; &amp;</v>
          </cell>
        </row>
        <row r="346">
          <cell r="A346" t="str">
            <v>&amp; &amp;</v>
          </cell>
        </row>
        <row r="347">
          <cell r="A347" t="str">
            <v>&amp; &amp;</v>
          </cell>
        </row>
        <row r="348">
          <cell r="A348" t="str">
            <v>&amp; &amp;</v>
          </cell>
        </row>
        <row r="349">
          <cell r="A349" t="str">
            <v>&amp; &amp;</v>
          </cell>
        </row>
        <row r="350">
          <cell r="A350" t="str">
            <v>&amp; &amp;</v>
          </cell>
        </row>
        <row r="351">
          <cell r="A351" t="str">
            <v>&amp; &amp;</v>
          </cell>
        </row>
        <row r="352">
          <cell r="A352" t="str">
            <v>&amp; &amp;</v>
          </cell>
        </row>
        <row r="353">
          <cell r="A353" t="str">
            <v>&amp; &amp;</v>
          </cell>
        </row>
        <row r="354">
          <cell r="A354" t="str">
            <v>&amp; &amp;</v>
          </cell>
        </row>
        <row r="355">
          <cell r="A355" t="str">
            <v>&amp; &amp;</v>
          </cell>
        </row>
        <row r="356">
          <cell r="A356" t="str">
            <v>&amp; &amp;</v>
          </cell>
        </row>
        <row r="357">
          <cell r="A357" t="str">
            <v>&amp; &amp;</v>
          </cell>
        </row>
        <row r="358">
          <cell r="A358" t="str">
            <v>&amp; &amp;</v>
          </cell>
        </row>
        <row r="359">
          <cell r="A359" t="str">
            <v>&amp; &amp;</v>
          </cell>
        </row>
        <row r="360">
          <cell r="A360" t="str">
            <v>&amp; &amp;</v>
          </cell>
        </row>
        <row r="361">
          <cell r="A361" t="str">
            <v>&amp; &amp;</v>
          </cell>
        </row>
        <row r="362">
          <cell r="A362" t="str">
            <v>&amp; &amp;</v>
          </cell>
        </row>
        <row r="363">
          <cell r="A363" t="str">
            <v>&amp; &amp;</v>
          </cell>
        </row>
        <row r="364">
          <cell r="A364" t="str">
            <v>&amp; &amp;</v>
          </cell>
        </row>
        <row r="365">
          <cell r="A365" t="str">
            <v>&amp; &amp;</v>
          </cell>
        </row>
        <row r="366">
          <cell r="A366" t="str">
            <v>&amp; &amp;</v>
          </cell>
        </row>
        <row r="367">
          <cell r="A367" t="str">
            <v>&amp; &amp;</v>
          </cell>
        </row>
        <row r="368">
          <cell r="A368" t="str">
            <v>&amp; &amp;</v>
          </cell>
        </row>
        <row r="369">
          <cell r="A369" t="str">
            <v>&amp; &amp;</v>
          </cell>
        </row>
        <row r="370">
          <cell r="A370" t="str">
            <v>&amp; &amp;</v>
          </cell>
        </row>
        <row r="371">
          <cell r="A371" t="str">
            <v>&amp; &amp;</v>
          </cell>
        </row>
        <row r="372">
          <cell r="A372" t="str">
            <v xml:space="preserve"> </v>
          </cell>
        </row>
        <row r="373">
          <cell r="A373" t="str">
            <v xml:space="preserve"> </v>
          </cell>
        </row>
        <row r="374">
          <cell r="A374" t="str">
            <v xml:space="preserve"> </v>
          </cell>
        </row>
        <row r="375">
          <cell r="A375" t="str">
            <v xml:space="preserve"> </v>
          </cell>
        </row>
        <row r="376">
          <cell r="A376" t="str">
            <v xml:space="preserve"> </v>
          </cell>
        </row>
        <row r="377">
          <cell r="A377" t="str">
            <v xml:space="preserve"> </v>
          </cell>
        </row>
        <row r="378">
          <cell r="A378" t="str">
            <v xml:space="preserve"> </v>
          </cell>
        </row>
        <row r="379">
          <cell r="A379" t="str">
            <v xml:space="preserve"> </v>
          </cell>
        </row>
        <row r="380">
          <cell r="A380" t="str">
            <v xml:space="preserve"> </v>
          </cell>
        </row>
        <row r="381">
          <cell r="A381" t="str">
            <v xml:space="preserve"> </v>
          </cell>
        </row>
        <row r="382">
          <cell r="A382" t="str">
            <v xml:space="preserve"> </v>
          </cell>
        </row>
        <row r="383">
          <cell r="A383" t="str">
            <v xml:space="preserve"> </v>
          </cell>
        </row>
        <row r="384">
          <cell r="A384" t="str">
            <v xml:space="preserve"> </v>
          </cell>
        </row>
        <row r="385">
          <cell r="A385" t="str">
            <v xml:space="preserve"> </v>
          </cell>
        </row>
        <row r="386">
          <cell r="A386" t="str">
            <v xml:space="preserve"> </v>
          </cell>
        </row>
        <row r="387">
          <cell r="A387" t="str">
            <v xml:space="preserve"> </v>
          </cell>
        </row>
        <row r="388">
          <cell r="A388" t="str">
            <v xml:space="preserve"> </v>
          </cell>
        </row>
        <row r="389">
          <cell r="A389" t="str">
            <v xml:space="preserve"> </v>
          </cell>
        </row>
        <row r="390">
          <cell r="A390" t="str">
            <v xml:space="preserve"> </v>
          </cell>
        </row>
        <row r="391">
          <cell r="A391" t="str">
            <v xml:space="preserve"> </v>
          </cell>
        </row>
        <row r="392">
          <cell r="A392" t="str">
            <v xml:space="preserve"> </v>
          </cell>
        </row>
        <row r="393">
          <cell r="A393" t="str">
            <v xml:space="preserve"> </v>
          </cell>
        </row>
        <row r="394">
          <cell r="A394" t="str">
            <v xml:space="preserve"> </v>
          </cell>
        </row>
        <row r="395">
          <cell r="A395" t="str">
            <v xml:space="preserve"> </v>
          </cell>
        </row>
        <row r="396">
          <cell r="A396" t="str">
            <v xml:space="preserve"> </v>
          </cell>
        </row>
        <row r="397">
          <cell r="A397" t="str">
            <v xml:space="preserve"> </v>
          </cell>
        </row>
        <row r="398">
          <cell r="A398" t="str">
            <v xml:space="preserve"> </v>
          </cell>
        </row>
        <row r="399">
          <cell r="A399" t="str">
            <v xml:space="preserve"> </v>
          </cell>
        </row>
        <row r="400">
          <cell r="A400" t="str">
            <v xml:space="preserve"> </v>
          </cell>
        </row>
        <row r="401">
          <cell r="A401" t="str">
            <v xml:space="preserve"> </v>
          </cell>
        </row>
        <row r="402">
          <cell r="A402" t="str">
            <v xml:space="preserve"> </v>
          </cell>
        </row>
        <row r="403">
          <cell r="A403" t="str">
            <v xml:space="preserve"> </v>
          </cell>
        </row>
        <row r="404">
          <cell r="A404" t="str">
            <v xml:space="preserve"> </v>
          </cell>
        </row>
        <row r="405">
          <cell r="A405" t="str">
            <v xml:space="preserve"> </v>
          </cell>
        </row>
        <row r="406">
          <cell r="A406" t="str">
            <v xml:space="preserve"> </v>
          </cell>
        </row>
        <row r="407">
          <cell r="A407" t="str">
            <v xml:space="preserve"> </v>
          </cell>
        </row>
        <row r="408">
          <cell r="A408" t="str">
            <v xml:space="preserve"> </v>
          </cell>
        </row>
        <row r="409">
          <cell r="A409" t="str">
            <v xml:space="preserve"> </v>
          </cell>
        </row>
        <row r="410">
          <cell r="A410" t="str">
            <v xml:space="preserve"> </v>
          </cell>
        </row>
        <row r="411">
          <cell r="A411" t="str">
            <v xml:space="preserve"> </v>
          </cell>
        </row>
        <row r="412">
          <cell r="A412" t="str">
            <v xml:space="preserve"> </v>
          </cell>
        </row>
        <row r="413">
          <cell r="A413" t="str">
            <v xml:space="preserve"> </v>
          </cell>
        </row>
        <row r="414">
          <cell r="A414" t="str">
            <v xml:space="preserve"> </v>
          </cell>
        </row>
        <row r="415">
          <cell r="A415" t="str">
            <v xml:space="preserve"> </v>
          </cell>
        </row>
        <row r="416">
          <cell r="A416" t="str">
            <v xml:space="preserve"> </v>
          </cell>
        </row>
        <row r="417">
          <cell r="A417" t="str">
            <v xml:space="preserve"> </v>
          </cell>
        </row>
        <row r="418">
          <cell r="A418" t="str">
            <v xml:space="preserve"> </v>
          </cell>
        </row>
        <row r="419">
          <cell r="A419" t="str">
            <v xml:space="preserve"> </v>
          </cell>
        </row>
        <row r="420">
          <cell r="A420" t="str">
            <v xml:space="preserve"> </v>
          </cell>
        </row>
        <row r="421">
          <cell r="A421" t="str">
            <v xml:space="preserve"> </v>
          </cell>
        </row>
        <row r="422">
          <cell r="A422" t="str">
            <v xml:space="preserve"> </v>
          </cell>
        </row>
        <row r="423">
          <cell r="A423" t="str">
            <v xml:space="preserve"> </v>
          </cell>
        </row>
        <row r="424">
          <cell r="A424" t="str">
            <v xml:space="preserve"> </v>
          </cell>
        </row>
        <row r="425">
          <cell r="A425" t="str">
            <v xml:space="preserve"> </v>
          </cell>
        </row>
        <row r="426">
          <cell r="A426" t="str">
            <v xml:space="preserve"> </v>
          </cell>
        </row>
        <row r="427">
          <cell r="A427" t="str">
            <v xml:space="preserve"> </v>
          </cell>
        </row>
        <row r="428">
          <cell r="A428" t="str">
            <v xml:space="preserve"> </v>
          </cell>
        </row>
        <row r="429">
          <cell r="A429" t="str">
            <v xml:space="preserve"> </v>
          </cell>
        </row>
        <row r="430">
          <cell r="A430" t="str">
            <v xml:space="preserve"> </v>
          </cell>
        </row>
        <row r="431">
          <cell r="A431" t="str">
            <v xml:space="preserve"> </v>
          </cell>
        </row>
        <row r="432">
          <cell r="A432" t="str">
            <v xml:space="preserve"> </v>
          </cell>
        </row>
        <row r="433">
          <cell r="A433" t="str">
            <v xml:space="preserve"> </v>
          </cell>
        </row>
        <row r="434">
          <cell r="A434" t="str">
            <v xml:space="preserve"> </v>
          </cell>
        </row>
        <row r="435">
          <cell r="A435" t="str">
            <v xml:space="preserve"> </v>
          </cell>
        </row>
        <row r="436">
          <cell r="A436" t="str">
            <v xml:space="preserve"> </v>
          </cell>
        </row>
        <row r="437">
          <cell r="A437" t="str">
            <v xml:space="preserve"> </v>
          </cell>
        </row>
        <row r="438">
          <cell r="A438" t="str">
            <v xml:space="preserve"> </v>
          </cell>
        </row>
        <row r="439">
          <cell r="A439" t="str">
            <v xml:space="preserve"> </v>
          </cell>
        </row>
        <row r="440">
          <cell r="A440" t="str">
            <v xml:space="preserve"> </v>
          </cell>
        </row>
        <row r="441">
          <cell r="A441" t="str">
            <v xml:space="preserve"> </v>
          </cell>
        </row>
        <row r="442">
          <cell r="A442" t="str">
            <v xml:space="preserve"> </v>
          </cell>
        </row>
        <row r="443">
          <cell r="A443" t="str">
            <v xml:space="preserve"> </v>
          </cell>
        </row>
        <row r="444">
          <cell r="A444" t="str">
            <v xml:space="preserve"> </v>
          </cell>
        </row>
        <row r="445">
          <cell r="A445" t="str">
            <v xml:space="preserve"> </v>
          </cell>
        </row>
        <row r="446">
          <cell r="A446" t="str">
            <v xml:space="preserve"> </v>
          </cell>
        </row>
        <row r="447">
          <cell r="A447" t="str">
            <v xml:space="preserve"> </v>
          </cell>
        </row>
        <row r="448">
          <cell r="A448" t="str">
            <v xml:space="preserve"> </v>
          </cell>
        </row>
        <row r="449">
          <cell r="A449" t="str">
            <v xml:space="preserve"> </v>
          </cell>
        </row>
        <row r="450">
          <cell r="A450" t="str">
            <v xml:space="preserve"> </v>
          </cell>
        </row>
        <row r="451">
          <cell r="A451" t="str">
            <v xml:space="preserve"> </v>
          </cell>
        </row>
        <row r="452">
          <cell r="A452" t="str">
            <v xml:space="preserve"> </v>
          </cell>
        </row>
        <row r="453">
          <cell r="A453" t="str">
            <v xml:space="preserve"> </v>
          </cell>
        </row>
        <row r="454">
          <cell r="A454" t="str">
            <v xml:space="preserve"> </v>
          </cell>
        </row>
        <row r="455">
          <cell r="A455" t="str">
            <v xml:space="preserve"> </v>
          </cell>
        </row>
        <row r="456">
          <cell r="A456" t="str">
            <v xml:space="preserve"> </v>
          </cell>
        </row>
        <row r="457">
          <cell r="A457" t="str">
            <v xml:space="preserve"> </v>
          </cell>
        </row>
        <row r="458">
          <cell r="A458" t="str">
            <v xml:space="preserve"> </v>
          </cell>
        </row>
        <row r="459">
          <cell r="A459" t="str">
            <v xml:space="preserve"> </v>
          </cell>
        </row>
        <row r="460">
          <cell r="A460" t="str">
            <v xml:space="preserve"> </v>
          </cell>
        </row>
        <row r="461">
          <cell r="A461" t="str">
            <v xml:space="preserve"> </v>
          </cell>
        </row>
        <row r="462">
          <cell r="A462" t="str">
            <v xml:space="preserve"> </v>
          </cell>
        </row>
        <row r="463">
          <cell r="A463" t="str">
            <v xml:space="preserve"> </v>
          </cell>
        </row>
        <row r="464">
          <cell r="A464" t="str">
            <v xml:space="preserve"> </v>
          </cell>
        </row>
        <row r="465">
          <cell r="A465" t="str">
            <v xml:space="preserve"> </v>
          </cell>
        </row>
        <row r="466">
          <cell r="A466" t="str">
            <v xml:space="preserve"> </v>
          </cell>
        </row>
        <row r="467">
          <cell r="A467" t="str">
            <v xml:space="preserve"> </v>
          </cell>
        </row>
        <row r="468">
          <cell r="A468" t="str">
            <v xml:space="preserve"> </v>
          </cell>
        </row>
        <row r="469">
          <cell r="A469" t="str">
            <v xml:space="preserve"> </v>
          </cell>
        </row>
        <row r="470">
          <cell r="A470" t="str">
            <v xml:space="preserve"> </v>
          </cell>
        </row>
        <row r="471">
          <cell r="A471" t="str">
            <v xml:space="preserve"> </v>
          </cell>
        </row>
        <row r="472">
          <cell r="A472" t="str">
            <v xml:space="preserve"> </v>
          </cell>
        </row>
        <row r="473">
          <cell r="A473" t="str">
            <v xml:space="preserve"> </v>
          </cell>
        </row>
        <row r="474">
          <cell r="A474" t="str">
            <v xml:space="preserve"> </v>
          </cell>
        </row>
        <row r="475">
          <cell r="A475" t="str">
            <v xml:space="preserve"> </v>
          </cell>
        </row>
        <row r="476">
          <cell r="A476" t="str">
            <v xml:space="preserve"> </v>
          </cell>
        </row>
        <row r="477">
          <cell r="A477" t="str">
            <v xml:space="preserve"> </v>
          </cell>
        </row>
        <row r="478">
          <cell r="A478" t="str">
            <v xml:space="preserve"> </v>
          </cell>
        </row>
        <row r="479">
          <cell r="A479" t="str">
            <v xml:space="preserve"> </v>
          </cell>
        </row>
        <row r="480">
          <cell r="A480" t="str">
            <v xml:space="preserve"> </v>
          </cell>
        </row>
        <row r="481">
          <cell r="A481" t="str">
            <v xml:space="preserve"> </v>
          </cell>
        </row>
        <row r="482">
          <cell r="A482" t="str">
            <v xml:space="preserve"> </v>
          </cell>
        </row>
        <row r="483">
          <cell r="A483" t="str">
            <v xml:space="preserve"> </v>
          </cell>
        </row>
        <row r="484">
          <cell r="A484" t="str">
            <v xml:space="preserve"> </v>
          </cell>
        </row>
        <row r="485">
          <cell r="A485" t="str">
            <v xml:space="preserve"> </v>
          </cell>
        </row>
        <row r="486">
          <cell r="A486" t="str">
            <v xml:space="preserve"> </v>
          </cell>
        </row>
        <row r="487">
          <cell r="A487" t="str">
            <v xml:space="preserve"> </v>
          </cell>
        </row>
        <row r="488">
          <cell r="A488" t="str">
            <v xml:space="preserve"> </v>
          </cell>
        </row>
        <row r="489">
          <cell r="A489" t="str">
            <v xml:space="preserve"> </v>
          </cell>
        </row>
        <row r="490">
          <cell r="A490" t="str">
            <v xml:space="preserve"> </v>
          </cell>
        </row>
        <row r="491">
          <cell r="A491" t="str">
            <v xml:space="preserve"> </v>
          </cell>
        </row>
        <row r="492">
          <cell r="A492" t="str">
            <v xml:space="preserve"> </v>
          </cell>
        </row>
        <row r="493">
          <cell r="A493" t="str">
            <v xml:space="preserve"> </v>
          </cell>
        </row>
        <row r="494">
          <cell r="A494" t="str">
            <v xml:space="preserve"> </v>
          </cell>
        </row>
        <row r="495">
          <cell r="A495" t="str">
            <v xml:space="preserve"> </v>
          </cell>
        </row>
        <row r="496">
          <cell r="A496" t="str">
            <v xml:space="preserve"> </v>
          </cell>
        </row>
        <row r="497">
          <cell r="A497" t="str">
            <v xml:space="preserve"> </v>
          </cell>
        </row>
        <row r="498">
          <cell r="A498" t="str">
            <v xml:space="preserve"> </v>
          </cell>
        </row>
        <row r="499">
          <cell r="A499" t="str">
            <v xml:space="preserve"> </v>
          </cell>
        </row>
        <row r="500">
          <cell r="A500" t="str">
            <v xml:space="preserve"> 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49"/>
  <sheetViews>
    <sheetView tabSelected="1" zoomScaleNormal="100" workbookViewId="0">
      <selection activeCell="R31" sqref="R31"/>
    </sheetView>
  </sheetViews>
  <sheetFormatPr baseColWidth="10" defaultRowHeight="12.75" x14ac:dyDescent="0.2"/>
  <cols>
    <col min="1" max="1" width="5.5703125" style="8" customWidth="1"/>
    <col min="2" max="2" width="15.28515625" style="21" bestFit="1" customWidth="1"/>
    <col min="3" max="3" width="6" style="22" hidden="1" customWidth="1"/>
    <col min="4" max="4" width="7.7109375" style="22" customWidth="1"/>
    <col min="5" max="5" width="47" style="1" customWidth="1"/>
    <col min="6" max="6" width="10" style="23" customWidth="1"/>
    <col min="7" max="7" width="4" style="23" customWidth="1"/>
    <col min="8" max="8" width="9.5703125" style="23" customWidth="1"/>
    <col min="9" max="9" width="4.42578125" style="39" customWidth="1"/>
    <col min="10" max="10" width="6.28515625" style="39" bestFit="1" customWidth="1"/>
    <col min="11" max="11" width="3.5703125" style="39" bestFit="1" customWidth="1"/>
    <col min="12" max="12" width="11" style="39" bestFit="1" customWidth="1"/>
    <col min="13" max="13" width="3.5703125" style="39" bestFit="1" customWidth="1"/>
    <col min="14" max="14" width="11.28515625" style="39" bestFit="1" customWidth="1"/>
    <col min="15" max="15" width="4.42578125" style="39" customWidth="1"/>
    <col min="16" max="16" width="12.7109375" style="23" customWidth="1"/>
    <col min="17" max="17" width="10.140625" style="23" bestFit="1" customWidth="1"/>
    <col min="18" max="18" width="10.28515625" style="23" bestFit="1" customWidth="1"/>
    <col min="19" max="19" width="8.85546875" style="23" bestFit="1" customWidth="1"/>
    <col min="20" max="20" width="13.42578125" style="23" bestFit="1" customWidth="1"/>
    <col min="21" max="21" width="9.85546875" style="23" customWidth="1"/>
    <col min="22" max="22" width="10.7109375" style="23" bestFit="1" customWidth="1"/>
    <col min="23" max="23" width="10.140625" style="23" bestFit="1" customWidth="1"/>
    <col min="24" max="24" width="5.42578125" style="23" customWidth="1"/>
    <col min="25" max="25" width="5.42578125" style="24" customWidth="1"/>
    <col min="26" max="26" width="6.28515625" style="19" bestFit="1" customWidth="1"/>
    <col min="27" max="27" width="3.5703125" style="25" bestFit="1" customWidth="1"/>
    <col min="28" max="28" width="6.85546875" style="26" customWidth="1"/>
    <col min="29" max="16384" width="11.42578125" style="8"/>
  </cols>
  <sheetData>
    <row r="1" spans="1:28" ht="13.5" thickBot="1" x14ac:dyDescent="0.25">
      <c r="A1" s="36"/>
      <c r="B1" s="16"/>
      <c r="C1" s="9"/>
      <c r="D1" s="9"/>
      <c r="E1" s="9"/>
      <c r="F1" s="9"/>
      <c r="G1" s="10"/>
      <c r="H1" s="9"/>
      <c r="I1" s="40"/>
      <c r="J1" s="40"/>
      <c r="K1" s="40"/>
      <c r="L1" s="40"/>
      <c r="M1" s="40"/>
      <c r="N1" s="40"/>
      <c r="O1" s="40"/>
      <c r="P1" s="10"/>
      <c r="Q1" s="10"/>
      <c r="R1" s="10"/>
      <c r="S1" s="10"/>
      <c r="T1" s="10"/>
      <c r="U1" s="10"/>
      <c r="V1" s="10"/>
      <c r="W1" s="10"/>
      <c r="X1" s="11"/>
      <c r="Y1" s="11"/>
      <c r="Z1" s="11"/>
      <c r="AA1" s="12"/>
      <c r="AB1" s="7"/>
    </row>
    <row r="2" spans="1:28" ht="39" customHeight="1" thickBot="1" x14ac:dyDescent="0.25">
      <c r="A2" s="36"/>
      <c r="B2" s="16"/>
      <c r="C2" s="152" t="s">
        <v>4</v>
      </c>
      <c r="D2" s="154" t="s">
        <v>16</v>
      </c>
      <c r="E2" s="153" t="s">
        <v>51</v>
      </c>
      <c r="F2" s="161" t="s">
        <v>55</v>
      </c>
      <c r="G2" s="119"/>
      <c r="H2" s="100" t="s">
        <v>18</v>
      </c>
      <c r="I2" s="40"/>
      <c r="J2" s="40"/>
      <c r="K2" s="40"/>
      <c r="L2" s="40"/>
      <c r="M2" s="40"/>
      <c r="N2" s="40"/>
      <c r="O2" s="40"/>
      <c r="P2" s="27" t="s">
        <v>36</v>
      </c>
      <c r="Q2" s="27" t="s">
        <v>49</v>
      </c>
      <c r="R2" s="84" t="s">
        <v>11</v>
      </c>
      <c r="S2" s="82" t="s">
        <v>12</v>
      </c>
      <c r="T2" s="86" t="s">
        <v>13</v>
      </c>
      <c r="U2" s="27" t="s">
        <v>8</v>
      </c>
      <c r="V2" s="27" t="s">
        <v>7</v>
      </c>
      <c r="W2" s="106" t="s">
        <v>14</v>
      </c>
      <c r="X2" s="11"/>
      <c r="Y2" s="11"/>
      <c r="Z2" s="11"/>
      <c r="AA2" s="12"/>
      <c r="AB2" s="7"/>
    </row>
    <row r="3" spans="1:28" s="1" customFormat="1" ht="13.5" customHeight="1" thickBot="1" x14ac:dyDescent="0.25">
      <c r="A3" s="38"/>
      <c r="B3" s="16"/>
      <c r="C3" s="152"/>
      <c r="D3" s="155"/>
      <c r="E3" s="152"/>
      <c r="F3" s="162"/>
      <c r="G3" s="120"/>
      <c r="H3" s="101" t="s">
        <v>0</v>
      </c>
      <c r="I3" s="41"/>
      <c r="J3" s="102" t="s">
        <v>2</v>
      </c>
      <c r="K3" s="103">
        <v>15</v>
      </c>
      <c r="L3" s="104" t="s">
        <v>9</v>
      </c>
      <c r="M3" s="103">
        <v>10</v>
      </c>
      <c r="N3" s="105" t="s">
        <v>1</v>
      </c>
      <c r="O3" s="40"/>
      <c r="P3" s="28" t="s">
        <v>0</v>
      </c>
      <c r="Q3" s="28" t="s">
        <v>0</v>
      </c>
      <c r="R3" s="85" t="s">
        <v>0</v>
      </c>
      <c r="S3" s="83" t="s">
        <v>0</v>
      </c>
      <c r="T3" s="87" t="s">
        <v>0</v>
      </c>
      <c r="U3" s="28" t="s">
        <v>0</v>
      </c>
      <c r="V3" s="28" t="s">
        <v>0</v>
      </c>
      <c r="W3" s="107" t="s">
        <v>15</v>
      </c>
      <c r="X3" s="11"/>
      <c r="Y3" s="11"/>
      <c r="Z3" s="11"/>
      <c r="AA3" s="12"/>
      <c r="AB3" s="7"/>
    </row>
    <row r="4" spans="1:28" ht="13.5" thickBot="1" x14ac:dyDescent="0.25">
      <c r="A4" s="36"/>
      <c r="B4" s="16"/>
      <c r="C4" s="4" t="s">
        <v>10</v>
      </c>
      <c r="D4" s="4">
        <v>1</v>
      </c>
      <c r="E4" s="147" t="s">
        <v>57</v>
      </c>
      <c r="F4" s="122">
        <f t="shared" ref="F4:F13" si="0">H4+(H4*K4%)+(H4*M4%)</f>
        <v>2.5</v>
      </c>
      <c r="G4" s="112"/>
      <c r="H4" s="80">
        <v>2</v>
      </c>
      <c r="I4" s="35"/>
      <c r="J4" s="31" t="str">
        <f>J3</f>
        <v xml:space="preserve">TU = </v>
      </c>
      <c r="K4" s="78">
        <f>K3</f>
        <v>15</v>
      </c>
      <c r="L4" s="79" t="str">
        <f>L3</f>
        <v xml:space="preserve">MARGE = </v>
      </c>
      <c r="M4" s="78">
        <f>M3</f>
        <v>10</v>
      </c>
      <c r="N4" s="55" t="str">
        <f>N3</f>
        <v>% des DEV</v>
      </c>
      <c r="O4" s="40"/>
      <c r="P4" s="13">
        <f t="shared" ref="P4:P13" si="1">F4/TOTALDEVTU*CONCEPT</f>
        <v>0</v>
      </c>
      <c r="Q4" s="13">
        <f t="shared" ref="Q4:Q13" si="2">F4/TOTALDEVTU*DOC</f>
        <v>0.14285714285714285</v>
      </c>
      <c r="R4" s="13">
        <f t="shared" ref="R4:R13" si="3">(F4+P4)*VALIDATION%</f>
        <v>0.3</v>
      </c>
      <c r="S4" s="13">
        <f t="shared" ref="S4:S13" si="4">(F4+P4+R4)*GARANTIE%</f>
        <v>0.19600000000000001</v>
      </c>
      <c r="T4" s="13">
        <f t="shared" ref="T4:T13" si="5">(F4+P4+Q4+R4)*ENCADREMENT%</f>
        <v>0.14714285714285713</v>
      </c>
      <c r="U4" s="13">
        <f t="shared" ref="U4:U13" si="6">F4/TOTALDEVTU*LIV</f>
        <v>7.1428571428571425E-2</v>
      </c>
      <c r="V4" s="13">
        <f t="shared" ref="V4:V13" si="7">F4/TOTALDEVTU*PROD</f>
        <v>0.14285714285714285</v>
      </c>
      <c r="W4" s="77">
        <f t="shared" ref="W4:W13" si="8">TAUXJOURSENIOR*SUM(P4:V4)+F4</f>
        <v>502.64285714285711</v>
      </c>
      <c r="X4" s="11"/>
      <c r="Y4" s="11"/>
      <c r="Z4" s="11"/>
      <c r="AA4" s="12"/>
      <c r="AB4" s="7"/>
    </row>
    <row r="5" spans="1:28" ht="13.5" thickBot="1" x14ac:dyDescent="0.25">
      <c r="A5" s="36"/>
      <c r="B5" s="16"/>
      <c r="C5" s="4"/>
      <c r="D5" s="4">
        <f>D4+1</f>
        <v>2</v>
      </c>
      <c r="E5" s="147" t="s">
        <v>63</v>
      </c>
      <c r="F5" s="122">
        <f t="shared" si="0"/>
        <v>1.25</v>
      </c>
      <c r="G5" s="112"/>
      <c r="H5" s="80">
        <v>1</v>
      </c>
      <c r="I5" s="35"/>
      <c r="J5" s="31" t="str">
        <f t="shared" ref="J5:N5" si="9">J4</f>
        <v xml:space="preserve">TU = </v>
      </c>
      <c r="K5" s="78">
        <f t="shared" si="9"/>
        <v>15</v>
      </c>
      <c r="L5" s="79" t="str">
        <f t="shared" si="9"/>
        <v xml:space="preserve">MARGE = </v>
      </c>
      <c r="M5" s="78">
        <f t="shared" si="9"/>
        <v>10</v>
      </c>
      <c r="N5" s="55" t="str">
        <f t="shared" si="9"/>
        <v>% des DEV</v>
      </c>
      <c r="O5" s="40"/>
      <c r="P5" s="13">
        <f t="shared" ref="P5:P6" si="10">F5/TOTALDEVTU*CONCEPT</f>
        <v>0</v>
      </c>
      <c r="Q5" s="13">
        <f t="shared" ref="Q5:Q6" si="11">F5/TOTALDEVTU*DOC</f>
        <v>7.1428571428571425E-2</v>
      </c>
      <c r="R5" s="13">
        <f t="shared" ref="R5:R6" si="12">(F5+P5)*VALIDATION%</f>
        <v>0.15</v>
      </c>
      <c r="S5" s="13">
        <f t="shared" ref="S5:S6" si="13">(F5+P5+R5)*GARANTIE%</f>
        <v>9.8000000000000004E-2</v>
      </c>
      <c r="T5" s="13">
        <f t="shared" ref="T5:T6" si="14">(F5+P5+Q5+R5)*ENCADREMENT%</f>
        <v>7.3571428571428565E-2</v>
      </c>
      <c r="U5" s="13">
        <f t="shared" ref="U5:U6" si="15">F5/TOTALDEVTU*LIV</f>
        <v>3.5714285714285712E-2</v>
      </c>
      <c r="V5" s="13">
        <f t="shared" ref="V5:V6" si="16">F5/TOTALDEVTU*PROD</f>
        <v>7.1428571428571425E-2</v>
      </c>
      <c r="W5" s="77">
        <f t="shared" ref="W5:W6" si="17">TAUXJOURSENIOR*SUM(P5:V5)+F5</f>
        <v>251.32142857142856</v>
      </c>
      <c r="X5" s="11"/>
      <c r="Y5" s="11"/>
      <c r="Z5" s="11"/>
      <c r="AA5" s="12"/>
      <c r="AB5" s="7"/>
    </row>
    <row r="6" spans="1:28" ht="13.5" thickBot="1" x14ac:dyDescent="0.25">
      <c r="A6" s="36"/>
      <c r="B6" s="16"/>
      <c r="C6" s="4"/>
      <c r="D6" s="4">
        <f t="shared" ref="D6:D13" si="18">D5+1</f>
        <v>3</v>
      </c>
      <c r="E6" s="147" t="s">
        <v>62</v>
      </c>
      <c r="F6" s="122">
        <f t="shared" si="0"/>
        <v>2.5</v>
      </c>
      <c r="G6" s="112"/>
      <c r="H6" s="80">
        <v>2</v>
      </c>
      <c r="I6" s="35"/>
      <c r="J6" s="31" t="str">
        <f t="shared" ref="J6:N7" si="19">J3</f>
        <v xml:space="preserve">TU = </v>
      </c>
      <c r="K6" s="78">
        <f t="shared" si="19"/>
        <v>15</v>
      </c>
      <c r="L6" s="79" t="str">
        <f t="shared" si="19"/>
        <v xml:space="preserve">MARGE = </v>
      </c>
      <c r="M6" s="78">
        <f t="shared" si="19"/>
        <v>10</v>
      </c>
      <c r="N6" s="55" t="str">
        <f t="shared" si="19"/>
        <v>% des DEV</v>
      </c>
      <c r="O6" s="40"/>
      <c r="P6" s="13">
        <f t="shared" si="10"/>
        <v>0</v>
      </c>
      <c r="Q6" s="13">
        <f t="shared" si="11"/>
        <v>0.14285714285714285</v>
      </c>
      <c r="R6" s="13">
        <f t="shared" si="12"/>
        <v>0.3</v>
      </c>
      <c r="S6" s="13">
        <f t="shared" si="13"/>
        <v>0.19600000000000001</v>
      </c>
      <c r="T6" s="13">
        <f t="shared" si="14"/>
        <v>0.14714285714285713</v>
      </c>
      <c r="U6" s="13">
        <f t="shared" si="15"/>
        <v>7.1428571428571425E-2</v>
      </c>
      <c r="V6" s="13">
        <f t="shared" si="16"/>
        <v>0.14285714285714285</v>
      </c>
      <c r="W6" s="77">
        <f t="shared" si="17"/>
        <v>502.64285714285711</v>
      </c>
      <c r="X6" s="11"/>
      <c r="Y6" s="11"/>
      <c r="Z6" s="11"/>
      <c r="AA6" s="12"/>
      <c r="AB6" s="7"/>
    </row>
    <row r="7" spans="1:28" ht="13.5" thickBot="1" x14ac:dyDescent="0.25">
      <c r="A7" s="36"/>
      <c r="B7" s="16"/>
      <c r="C7" s="4"/>
      <c r="D7" s="4">
        <f t="shared" si="18"/>
        <v>4</v>
      </c>
      <c r="E7" s="147" t="s">
        <v>65</v>
      </c>
      <c r="F7" s="122">
        <f t="shared" si="0"/>
        <v>1.25</v>
      </c>
      <c r="G7" s="112"/>
      <c r="H7" s="80">
        <v>1</v>
      </c>
      <c r="I7" s="35"/>
      <c r="J7" s="31" t="str">
        <f t="shared" si="19"/>
        <v xml:space="preserve">TU = </v>
      </c>
      <c r="K7" s="78">
        <f t="shared" si="19"/>
        <v>15</v>
      </c>
      <c r="L7" s="79" t="str">
        <f t="shared" si="19"/>
        <v xml:space="preserve">MARGE = </v>
      </c>
      <c r="M7" s="78">
        <f t="shared" si="19"/>
        <v>10</v>
      </c>
      <c r="N7" s="55" t="str">
        <f t="shared" si="19"/>
        <v>% des DEV</v>
      </c>
      <c r="O7" s="40"/>
      <c r="P7" s="13">
        <f t="shared" ref="P7" si="20">F7/TOTALDEVTU*CONCEPT</f>
        <v>0</v>
      </c>
      <c r="Q7" s="13">
        <f t="shared" ref="Q7" si="21">F7/TOTALDEVTU*DOC</f>
        <v>7.1428571428571425E-2</v>
      </c>
      <c r="R7" s="13">
        <f t="shared" ref="R7" si="22">(F7+P7)*VALIDATION%</f>
        <v>0.15</v>
      </c>
      <c r="S7" s="13">
        <f t="shared" ref="S7" si="23">(F7+P7+R7)*GARANTIE%</f>
        <v>9.8000000000000004E-2</v>
      </c>
      <c r="T7" s="13">
        <f t="shared" ref="T7" si="24">(F7+P7+Q7+R7)*ENCADREMENT%</f>
        <v>7.3571428571428565E-2</v>
      </c>
      <c r="U7" s="13">
        <f t="shared" ref="U7" si="25">F7/TOTALDEVTU*LIV</f>
        <v>3.5714285714285712E-2</v>
      </c>
      <c r="V7" s="13">
        <f t="shared" ref="V7" si="26">F7/TOTALDEVTU*PROD</f>
        <v>7.1428571428571425E-2</v>
      </c>
      <c r="W7" s="77">
        <f t="shared" ref="W7" si="27">TAUXJOURSENIOR*SUM(P7:V7)+F7</f>
        <v>251.32142857142856</v>
      </c>
      <c r="X7" s="11"/>
      <c r="Y7" s="11"/>
      <c r="Z7" s="11"/>
      <c r="AA7" s="12"/>
      <c r="AB7" s="7"/>
    </row>
    <row r="8" spans="1:28" ht="13.5" thickBot="1" x14ac:dyDescent="0.25">
      <c r="A8" s="36"/>
      <c r="B8" s="16"/>
      <c r="C8" s="4" t="s">
        <v>3</v>
      </c>
      <c r="D8" s="4">
        <f t="shared" si="18"/>
        <v>5</v>
      </c>
      <c r="E8" s="147" t="s">
        <v>58</v>
      </c>
      <c r="F8" s="122">
        <f t="shared" si="0"/>
        <v>3.75</v>
      </c>
      <c r="G8" s="112"/>
      <c r="H8" s="80">
        <v>3</v>
      </c>
      <c r="I8" s="35"/>
      <c r="J8" s="31" t="str">
        <f>J4</f>
        <v xml:space="preserve">TU = </v>
      </c>
      <c r="K8" s="78">
        <f>K4</f>
        <v>15</v>
      </c>
      <c r="L8" s="79" t="str">
        <f>L4</f>
        <v xml:space="preserve">MARGE = </v>
      </c>
      <c r="M8" s="78">
        <f>M4</f>
        <v>10</v>
      </c>
      <c r="N8" s="55" t="str">
        <f>N4</f>
        <v>% des DEV</v>
      </c>
      <c r="O8" s="40"/>
      <c r="P8" s="13">
        <f t="shared" si="1"/>
        <v>0</v>
      </c>
      <c r="Q8" s="13">
        <f t="shared" si="2"/>
        <v>0.21428571428571427</v>
      </c>
      <c r="R8" s="13">
        <f t="shared" si="3"/>
        <v>0.44999999999999996</v>
      </c>
      <c r="S8" s="13">
        <f t="shared" si="4"/>
        <v>0.29400000000000004</v>
      </c>
      <c r="T8" s="13">
        <f t="shared" si="5"/>
        <v>0.22071428571428575</v>
      </c>
      <c r="U8" s="13">
        <f t="shared" si="6"/>
        <v>0.10714285714285714</v>
      </c>
      <c r="V8" s="13">
        <f t="shared" si="7"/>
        <v>0.21428571428571427</v>
      </c>
      <c r="W8" s="77">
        <f t="shared" si="8"/>
        <v>753.96428571428578</v>
      </c>
      <c r="X8" s="11"/>
      <c r="Y8" s="11"/>
      <c r="Z8" s="11"/>
      <c r="AA8" s="12"/>
      <c r="AB8" s="7"/>
    </row>
    <row r="9" spans="1:28" ht="13.5" thickBot="1" x14ac:dyDescent="0.25">
      <c r="A9" s="36"/>
      <c r="B9" s="16"/>
      <c r="C9" s="2" t="s">
        <v>3</v>
      </c>
      <c r="D9" s="4">
        <f t="shared" si="18"/>
        <v>6</v>
      </c>
      <c r="E9" s="148" t="s">
        <v>64</v>
      </c>
      <c r="F9" s="122">
        <f t="shared" si="0"/>
        <v>3.75</v>
      </c>
      <c r="G9" s="112"/>
      <c r="H9" s="80">
        <v>3</v>
      </c>
      <c r="I9" s="35"/>
      <c r="J9" s="31" t="str">
        <f t="shared" ref="J9:K13" si="28">J8</f>
        <v xml:space="preserve">TU = </v>
      </c>
      <c r="K9" s="78">
        <f t="shared" si="28"/>
        <v>15</v>
      </c>
      <c r="L9" s="79" t="str">
        <f t="shared" ref="L9:M13" si="29">L8</f>
        <v xml:space="preserve">MARGE = </v>
      </c>
      <c r="M9" s="78">
        <f t="shared" si="29"/>
        <v>10</v>
      </c>
      <c r="N9" s="55" t="str">
        <f t="shared" ref="N9:N13" si="30">N8</f>
        <v>% des DEV</v>
      </c>
      <c r="O9" s="40"/>
      <c r="P9" s="13">
        <f t="shared" si="1"/>
        <v>0</v>
      </c>
      <c r="Q9" s="13">
        <f t="shared" si="2"/>
        <v>0.21428571428571427</v>
      </c>
      <c r="R9" s="13">
        <f t="shared" si="3"/>
        <v>0.44999999999999996</v>
      </c>
      <c r="S9" s="13">
        <f t="shared" si="4"/>
        <v>0.29400000000000004</v>
      </c>
      <c r="T9" s="13">
        <f t="shared" si="5"/>
        <v>0.22071428571428575</v>
      </c>
      <c r="U9" s="13">
        <f t="shared" si="6"/>
        <v>0.10714285714285714</v>
      </c>
      <c r="V9" s="13">
        <f t="shared" si="7"/>
        <v>0.21428571428571427</v>
      </c>
      <c r="W9" s="77">
        <f t="shared" si="8"/>
        <v>753.96428571428578</v>
      </c>
      <c r="X9" s="11"/>
      <c r="Y9" s="11"/>
      <c r="Z9" s="11"/>
      <c r="AA9" s="12"/>
      <c r="AB9" s="7"/>
    </row>
    <row r="10" spans="1:28" ht="13.5" thickBot="1" x14ac:dyDescent="0.25">
      <c r="A10" s="36"/>
      <c r="B10" s="16"/>
      <c r="C10" s="2" t="s">
        <v>3</v>
      </c>
      <c r="D10" s="4">
        <f t="shared" si="18"/>
        <v>7</v>
      </c>
      <c r="E10" s="148" t="s">
        <v>59</v>
      </c>
      <c r="F10" s="122">
        <f t="shared" si="0"/>
        <v>12.5</v>
      </c>
      <c r="G10" s="112"/>
      <c r="H10" s="80">
        <v>10</v>
      </c>
      <c r="I10" s="35"/>
      <c r="J10" s="31" t="str">
        <f t="shared" si="28"/>
        <v xml:space="preserve">TU = </v>
      </c>
      <c r="K10" s="78">
        <f t="shared" si="28"/>
        <v>15</v>
      </c>
      <c r="L10" s="79" t="str">
        <f t="shared" si="29"/>
        <v xml:space="preserve">MARGE = </v>
      </c>
      <c r="M10" s="78">
        <f t="shared" si="29"/>
        <v>10</v>
      </c>
      <c r="N10" s="55" t="str">
        <f t="shared" si="30"/>
        <v>% des DEV</v>
      </c>
      <c r="O10" s="40"/>
      <c r="P10" s="13">
        <f t="shared" si="1"/>
        <v>0</v>
      </c>
      <c r="Q10" s="13">
        <f t="shared" si="2"/>
        <v>0.7142857142857143</v>
      </c>
      <c r="R10" s="13">
        <f t="shared" si="3"/>
        <v>1.5</v>
      </c>
      <c r="S10" s="13">
        <f t="shared" si="4"/>
        <v>0.98000000000000009</v>
      </c>
      <c r="T10" s="13">
        <f t="shared" si="5"/>
        <v>0.73571428571428577</v>
      </c>
      <c r="U10" s="13">
        <f t="shared" si="6"/>
        <v>0.35714285714285715</v>
      </c>
      <c r="V10" s="13">
        <f t="shared" si="7"/>
        <v>0.7142857142857143</v>
      </c>
      <c r="W10" s="77">
        <f t="shared" si="8"/>
        <v>2513.2142857142858</v>
      </c>
      <c r="X10" s="11"/>
      <c r="Y10" s="11"/>
      <c r="Z10" s="11"/>
      <c r="AA10" s="12"/>
      <c r="AB10" s="7"/>
    </row>
    <row r="11" spans="1:28" s="14" customFormat="1" ht="13.5" thickBot="1" x14ac:dyDescent="0.25">
      <c r="A11" s="36"/>
      <c r="B11" s="16"/>
      <c r="C11" s="4" t="s">
        <v>3</v>
      </c>
      <c r="D11" s="4">
        <f t="shared" si="18"/>
        <v>8</v>
      </c>
      <c r="E11" s="147" t="s">
        <v>66</v>
      </c>
      <c r="F11" s="122">
        <f t="shared" si="0"/>
        <v>6.25</v>
      </c>
      <c r="G11" s="112"/>
      <c r="H11" s="80">
        <v>5</v>
      </c>
      <c r="I11" s="35"/>
      <c r="J11" s="31" t="str">
        <f t="shared" si="28"/>
        <v xml:space="preserve">TU = </v>
      </c>
      <c r="K11" s="78">
        <f t="shared" si="28"/>
        <v>15</v>
      </c>
      <c r="L11" s="79" t="str">
        <f t="shared" si="29"/>
        <v xml:space="preserve">MARGE = </v>
      </c>
      <c r="M11" s="78">
        <f t="shared" si="29"/>
        <v>10</v>
      </c>
      <c r="N11" s="55" t="str">
        <f t="shared" si="30"/>
        <v>% des DEV</v>
      </c>
      <c r="O11" s="40"/>
      <c r="P11" s="13">
        <f t="shared" si="1"/>
        <v>0</v>
      </c>
      <c r="Q11" s="13">
        <f t="shared" si="2"/>
        <v>0.35714285714285715</v>
      </c>
      <c r="R11" s="13">
        <f t="shared" si="3"/>
        <v>0.75</v>
      </c>
      <c r="S11" s="13">
        <f t="shared" si="4"/>
        <v>0.49000000000000005</v>
      </c>
      <c r="T11" s="13">
        <f t="shared" si="5"/>
        <v>0.36785714285714288</v>
      </c>
      <c r="U11" s="13">
        <f t="shared" si="6"/>
        <v>0.17857142857142858</v>
      </c>
      <c r="V11" s="13">
        <f t="shared" si="7"/>
        <v>0.35714285714285715</v>
      </c>
      <c r="W11" s="77">
        <f t="shared" si="8"/>
        <v>1256.6071428571429</v>
      </c>
      <c r="X11" s="11"/>
      <c r="Y11" s="11"/>
      <c r="Z11" s="11"/>
      <c r="AA11" s="12"/>
      <c r="AB11" s="7"/>
    </row>
    <row r="12" spans="1:28" s="14" customFormat="1" ht="13.5" thickBot="1" x14ac:dyDescent="0.25">
      <c r="A12" s="36"/>
      <c r="B12" s="16"/>
      <c r="C12" s="4" t="s">
        <v>3</v>
      </c>
      <c r="D12" s="4">
        <f t="shared" si="18"/>
        <v>9</v>
      </c>
      <c r="E12" s="146" t="s">
        <v>60</v>
      </c>
      <c r="F12" s="122">
        <f t="shared" si="0"/>
        <v>6.25</v>
      </c>
      <c r="G12" s="112"/>
      <c r="H12" s="80">
        <v>5</v>
      </c>
      <c r="I12" s="35"/>
      <c r="J12" s="31" t="str">
        <f t="shared" si="28"/>
        <v xml:space="preserve">TU = </v>
      </c>
      <c r="K12" s="78">
        <f t="shared" si="28"/>
        <v>15</v>
      </c>
      <c r="L12" s="79" t="str">
        <f t="shared" si="29"/>
        <v xml:space="preserve">MARGE = </v>
      </c>
      <c r="M12" s="78">
        <f t="shared" si="29"/>
        <v>10</v>
      </c>
      <c r="N12" s="55" t="str">
        <f t="shared" si="30"/>
        <v>% des DEV</v>
      </c>
      <c r="O12" s="40"/>
      <c r="P12" s="13">
        <f t="shared" si="1"/>
        <v>0</v>
      </c>
      <c r="Q12" s="13">
        <f t="shared" si="2"/>
        <v>0.35714285714285715</v>
      </c>
      <c r="R12" s="13">
        <f t="shared" si="3"/>
        <v>0.75</v>
      </c>
      <c r="S12" s="13">
        <f t="shared" si="4"/>
        <v>0.49000000000000005</v>
      </c>
      <c r="T12" s="13">
        <f t="shared" si="5"/>
        <v>0.36785714285714288</v>
      </c>
      <c r="U12" s="13">
        <f t="shared" si="6"/>
        <v>0.17857142857142858</v>
      </c>
      <c r="V12" s="13">
        <f t="shared" si="7"/>
        <v>0.35714285714285715</v>
      </c>
      <c r="W12" s="77">
        <f t="shared" si="8"/>
        <v>1256.6071428571429</v>
      </c>
      <c r="X12" s="11"/>
      <c r="Y12" s="11"/>
      <c r="Z12" s="11"/>
      <c r="AA12" s="12"/>
      <c r="AB12" s="7"/>
    </row>
    <row r="13" spans="1:28" s="14" customFormat="1" ht="13.5" thickBot="1" x14ac:dyDescent="0.25">
      <c r="A13" s="36"/>
      <c r="B13" s="16"/>
      <c r="C13" s="4" t="s">
        <v>3</v>
      </c>
      <c r="D13" s="4">
        <f t="shared" si="18"/>
        <v>10</v>
      </c>
      <c r="E13" s="147" t="s">
        <v>61</v>
      </c>
      <c r="F13" s="122">
        <f t="shared" si="0"/>
        <v>3.75</v>
      </c>
      <c r="G13" s="112"/>
      <c r="H13" s="80">
        <v>3</v>
      </c>
      <c r="I13" s="35"/>
      <c r="J13" s="31" t="str">
        <f t="shared" si="28"/>
        <v xml:space="preserve">TU = </v>
      </c>
      <c r="K13" s="78">
        <f t="shared" si="28"/>
        <v>15</v>
      </c>
      <c r="L13" s="79" t="str">
        <f t="shared" si="29"/>
        <v xml:space="preserve">MARGE = </v>
      </c>
      <c r="M13" s="78">
        <f t="shared" si="29"/>
        <v>10</v>
      </c>
      <c r="N13" s="55" t="str">
        <f t="shared" si="30"/>
        <v>% des DEV</v>
      </c>
      <c r="O13" s="40"/>
      <c r="P13" s="13">
        <f t="shared" si="1"/>
        <v>0</v>
      </c>
      <c r="Q13" s="13">
        <f t="shared" si="2"/>
        <v>0.21428571428571427</v>
      </c>
      <c r="R13" s="13">
        <f t="shared" si="3"/>
        <v>0.44999999999999996</v>
      </c>
      <c r="S13" s="13">
        <f t="shared" si="4"/>
        <v>0.29400000000000004</v>
      </c>
      <c r="T13" s="13">
        <f t="shared" si="5"/>
        <v>0.22071428571428575</v>
      </c>
      <c r="U13" s="13">
        <f t="shared" si="6"/>
        <v>0.10714285714285714</v>
      </c>
      <c r="V13" s="13">
        <f t="shared" si="7"/>
        <v>0.21428571428571427</v>
      </c>
      <c r="W13" s="77">
        <f t="shared" si="8"/>
        <v>753.96428571428578</v>
      </c>
      <c r="X13" s="11"/>
      <c r="Y13" s="11"/>
      <c r="Z13" s="11"/>
      <c r="AA13" s="12"/>
      <c r="AB13" s="7"/>
    </row>
    <row r="14" spans="1:28" ht="15.75" thickBot="1" x14ac:dyDescent="0.3">
      <c r="A14" s="36"/>
      <c r="B14" s="16"/>
      <c r="C14" s="193"/>
      <c r="D14" s="159" t="s">
        <v>54</v>
      </c>
      <c r="E14" s="160"/>
      <c r="F14" s="81">
        <f>ROUNDUP(SUM(F4:F13),0)</f>
        <v>44</v>
      </c>
      <c r="G14" s="121"/>
      <c r="H14" s="81">
        <f>SUM(H4:H13)</f>
        <v>35</v>
      </c>
      <c r="I14" s="37"/>
      <c r="J14" s="37"/>
      <c r="K14" s="37"/>
      <c r="L14" s="37"/>
      <c r="M14" s="37"/>
      <c r="N14" s="37"/>
      <c r="O14" s="40"/>
      <c r="P14" s="76">
        <f t="shared" ref="P14:W14" si="31">SUM(P4:P13)</f>
        <v>0</v>
      </c>
      <c r="Q14" s="76">
        <f t="shared" si="31"/>
        <v>2.5</v>
      </c>
      <c r="R14" s="89">
        <f t="shared" si="31"/>
        <v>5.25</v>
      </c>
      <c r="S14" s="88">
        <f t="shared" si="31"/>
        <v>3.4300000000000006</v>
      </c>
      <c r="T14" s="90">
        <f t="shared" si="31"/>
        <v>2.5750000000000002</v>
      </c>
      <c r="U14" s="76">
        <f t="shared" si="31"/>
        <v>1.25</v>
      </c>
      <c r="V14" s="76">
        <f t="shared" si="31"/>
        <v>2.5</v>
      </c>
      <c r="W14" s="108">
        <f t="shared" si="31"/>
        <v>8796.25</v>
      </c>
      <c r="X14" s="11"/>
      <c r="Y14" s="11"/>
      <c r="Z14" s="11"/>
      <c r="AA14" s="12"/>
      <c r="AB14" s="7"/>
    </row>
    <row r="15" spans="1:28" ht="13.5" thickBot="1" x14ac:dyDescent="0.25">
      <c r="A15" s="36"/>
      <c r="B15" s="16"/>
      <c r="C15" s="124"/>
      <c r="D15" s="124"/>
      <c r="E15" s="3"/>
      <c r="F15" s="18"/>
      <c r="G15" s="18"/>
      <c r="H15" s="18"/>
      <c r="I15" s="42"/>
      <c r="J15" s="42"/>
      <c r="K15" s="42"/>
      <c r="L15" s="42"/>
      <c r="M15" s="42"/>
      <c r="N15" s="42"/>
      <c r="O15" s="40"/>
      <c r="P15" s="33"/>
      <c r="Q15" s="33"/>
      <c r="R15" s="33"/>
      <c r="S15" s="33"/>
      <c r="T15" s="33"/>
      <c r="U15" s="33"/>
      <c r="V15" s="33"/>
      <c r="W15" s="33"/>
      <c r="X15" s="11"/>
      <c r="Y15" s="11"/>
      <c r="Z15" s="11"/>
      <c r="AA15" s="12"/>
      <c r="AB15" s="7"/>
    </row>
    <row r="16" spans="1:28" ht="15" customHeight="1" thickBot="1" x14ac:dyDescent="0.25">
      <c r="A16" s="36"/>
      <c r="B16" s="16"/>
      <c r="C16" s="17"/>
      <c r="D16" s="129" t="s">
        <v>16</v>
      </c>
      <c r="E16" s="128" t="s">
        <v>50</v>
      </c>
      <c r="F16" s="125" t="s">
        <v>0</v>
      </c>
      <c r="G16" s="18"/>
      <c r="H16" s="112"/>
      <c r="I16" s="42"/>
      <c r="J16" s="156" t="s">
        <v>17</v>
      </c>
      <c r="K16" s="157"/>
      <c r="L16" s="158"/>
      <c r="M16" s="42"/>
      <c r="N16" s="42"/>
      <c r="O16" s="42"/>
      <c r="P16" s="33"/>
      <c r="Q16" s="33"/>
      <c r="R16" s="33"/>
      <c r="S16" s="33"/>
      <c r="T16" s="33"/>
      <c r="U16" s="33"/>
      <c r="V16" s="33"/>
      <c r="W16" s="33"/>
      <c r="X16" s="11"/>
      <c r="Y16" s="11"/>
      <c r="Z16" s="11"/>
      <c r="AA16" s="12"/>
      <c r="AB16" s="7"/>
    </row>
    <row r="17" spans="1:28" ht="22.5" x14ac:dyDescent="0.2">
      <c r="A17" s="36"/>
      <c r="B17" s="16"/>
      <c r="C17" s="17"/>
      <c r="D17" s="4">
        <f>D13+1</f>
        <v>11</v>
      </c>
      <c r="E17" s="131" t="s">
        <v>27</v>
      </c>
      <c r="F17" s="135">
        <v>0</v>
      </c>
      <c r="G17" s="112"/>
      <c r="H17" s="112"/>
      <c r="I17" s="33"/>
      <c r="J17" s="163" t="s">
        <v>21</v>
      </c>
      <c r="K17" s="164"/>
      <c r="L17" s="165"/>
      <c r="M17" s="33"/>
      <c r="N17" s="33"/>
      <c r="O17" s="33"/>
      <c r="P17" s="94" t="s">
        <v>40</v>
      </c>
      <c r="Q17" s="94" t="s">
        <v>41</v>
      </c>
      <c r="R17" s="95" t="s">
        <v>37</v>
      </c>
      <c r="S17" s="96" t="s">
        <v>38</v>
      </c>
      <c r="T17" s="97" t="s">
        <v>39</v>
      </c>
      <c r="U17" s="94" t="s">
        <v>42</v>
      </c>
      <c r="V17" s="94" t="s">
        <v>43</v>
      </c>
      <c r="W17" s="33"/>
      <c r="X17" s="33"/>
      <c r="Y17" s="5"/>
      <c r="Z17" s="11"/>
      <c r="AA17" s="12"/>
      <c r="AB17" s="7"/>
    </row>
    <row r="18" spans="1:28" ht="39" thickBot="1" x14ac:dyDescent="0.25">
      <c r="A18" s="36"/>
      <c r="B18" s="16"/>
      <c r="C18" s="20"/>
      <c r="D18" s="130">
        <f>D17+1</f>
        <v>12</v>
      </c>
      <c r="E18" s="132" t="s">
        <v>23</v>
      </c>
      <c r="F18" s="136">
        <v>2</v>
      </c>
      <c r="G18" s="113"/>
      <c r="H18" s="113"/>
      <c r="I18" s="33"/>
      <c r="J18" s="163" t="s">
        <v>21</v>
      </c>
      <c r="K18" s="164"/>
      <c r="L18" s="165"/>
      <c r="M18" s="33"/>
      <c r="N18" s="33"/>
      <c r="O18" s="33"/>
      <c r="P18" s="32"/>
      <c r="Q18" s="32"/>
      <c r="R18" s="33"/>
      <c r="S18" s="33"/>
      <c r="T18" s="33"/>
      <c r="U18" s="145"/>
      <c r="V18" s="33"/>
      <c r="W18" s="33"/>
      <c r="X18" s="33"/>
      <c r="Y18" s="5"/>
      <c r="Z18" s="11"/>
      <c r="AA18" s="12"/>
      <c r="AB18" s="7"/>
    </row>
    <row r="19" spans="1:28" ht="13.5" thickBot="1" x14ac:dyDescent="0.25">
      <c r="A19" s="36"/>
      <c r="B19" s="16"/>
      <c r="C19" s="20"/>
      <c r="D19" s="130">
        <f>D18+1</f>
        <v>13</v>
      </c>
      <c r="E19" s="133" t="s">
        <v>5</v>
      </c>
      <c r="F19" s="137">
        <f>J19*(F14+F17)*Q19%</f>
        <v>5.2799999999999994</v>
      </c>
      <c r="G19" s="114"/>
      <c r="H19" s="114"/>
      <c r="I19" s="35"/>
      <c r="J19" s="166">
        <v>1</v>
      </c>
      <c r="K19" s="167"/>
      <c r="L19" s="168"/>
      <c r="M19" s="35"/>
      <c r="N19" s="35"/>
      <c r="O19" s="35"/>
      <c r="P19" s="91" t="s">
        <v>37</v>
      </c>
      <c r="Q19" s="110">
        <v>12</v>
      </c>
      <c r="R19" s="149" t="s">
        <v>45</v>
      </c>
      <c r="S19" s="150"/>
      <c r="T19" s="150"/>
      <c r="U19" s="150"/>
      <c r="V19" s="151"/>
      <c r="W19" s="33"/>
      <c r="X19" s="35"/>
      <c r="Y19" s="5"/>
      <c r="Z19" s="36"/>
      <c r="AA19" s="15"/>
      <c r="AB19" s="7"/>
    </row>
    <row r="20" spans="1:28" ht="13.5" thickBot="1" x14ac:dyDescent="0.25">
      <c r="A20" s="36"/>
      <c r="B20" s="16"/>
      <c r="C20" s="20"/>
      <c r="D20" s="130">
        <f t="shared" ref="D20:D23" si="32">D19+1</f>
        <v>14</v>
      </c>
      <c r="E20" s="134" t="s">
        <v>24</v>
      </c>
      <c r="F20" s="137">
        <f>J20*(F14+F17+F19)*Q20%</f>
        <v>3.4496000000000002</v>
      </c>
      <c r="G20" s="114"/>
      <c r="H20" s="114"/>
      <c r="I20" s="35"/>
      <c r="J20" s="169">
        <v>1</v>
      </c>
      <c r="K20" s="170"/>
      <c r="L20" s="171"/>
      <c r="M20" s="35"/>
      <c r="N20" s="35"/>
      <c r="O20" s="35"/>
      <c r="P20" s="92" t="s">
        <v>38</v>
      </c>
      <c r="Q20" s="110">
        <v>7</v>
      </c>
      <c r="R20" s="149" t="s">
        <v>46</v>
      </c>
      <c r="S20" s="150"/>
      <c r="T20" s="150"/>
      <c r="U20" s="150"/>
      <c r="V20" s="151"/>
      <c r="W20" s="33"/>
      <c r="X20" s="35"/>
      <c r="Y20" s="5"/>
      <c r="Z20" s="5"/>
      <c r="AA20" s="34"/>
      <c r="AB20" s="7"/>
    </row>
    <row r="21" spans="1:28" ht="13.5" thickBot="1" x14ac:dyDescent="0.25">
      <c r="A21" s="36"/>
      <c r="B21" s="16"/>
      <c r="C21" s="20"/>
      <c r="D21" s="130">
        <f t="shared" si="32"/>
        <v>15</v>
      </c>
      <c r="E21" s="133" t="s">
        <v>6</v>
      </c>
      <c r="F21" s="137">
        <f>J21*(F14+F17+F18+F19)*Q21%</f>
        <v>2.5640000000000001</v>
      </c>
      <c r="G21" s="114"/>
      <c r="H21" s="114"/>
      <c r="I21" s="35"/>
      <c r="J21" s="172">
        <v>1</v>
      </c>
      <c r="K21" s="173"/>
      <c r="L21" s="174"/>
      <c r="M21" s="35"/>
      <c r="N21" s="35"/>
      <c r="O21" s="35"/>
      <c r="P21" s="93" t="s">
        <v>39</v>
      </c>
      <c r="Q21" s="111">
        <v>5</v>
      </c>
      <c r="R21" s="149" t="s">
        <v>47</v>
      </c>
      <c r="S21" s="150"/>
      <c r="T21" s="150"/>
      <c r="U21" s="150"/>
      <c r="V21" s="151"/>
      <c r="W21" s="33"/>
      <c r="X21" s="35"/>
      <c r="Y21" s="5"/>
      <c r="Z21" s="5"/>
      <c r="AA21" s="15"/>
      <c r="AB21" s="7"/>
    </row>
    <row r="22" spans="1:28" ht="25.5" x14ac:dyDescent="0.2">
      <c r="A22" s="36"/>
      <c r="B22" s="16"/>
      <c r="C22" s="20"/>
      <c r="D22" s="130">
        <f t="shared" si="32"/>
        <v>16</v>
      </c>
      <c r="E22" s="132" t="s">
        <v>25</v>
      </c>
      <c r="F22" s="136">
        <v>1</v>
      </c>
      <c r="G22" s="113"/>
      <c r="H22" s="113"/>
      <c r="I22" s="33"/>
      <c r="J22" s="187" t="s">
        <v>21</v>
      </c>
      <c r="K22" s="188"/>
      <c r="L22" s="189"/>
      <c r="M22" s="33"/>
      <c r="N22" s="33"/>
      <c r="O22" s="33"/>
      <c r="P22" s="32"/>
      <c r="Q22" s="32"/>
      <c r="R22" s="33"/>
      <c r="S22" s="33"/>
      <c r="T22" s="33"/>
      <c r="U22" s="33"/>
      <c r="V22" s="33"/>
      <c r="W22" s="33"/>
      <c r="X22" s="33"/>
      <c r="Y22" s="5"/>
      <c r="Z22" s="34"/>
      <c r="AA22" s="15"/>
      <c r="AB22" s="7"/>
    </row>
    <row r="23" spans="1:28" ht="13.5" thickBot="1" x14ac:dyDescent="0.25">
      <c r="A23" s="36"/>
      <c r="B23" s="16"/>
      <c r="C23" s="20"/>
      <c r="D23" s="138">
        <f t="shared" si="32"/>
        <v>17</v>
      </c>
      <c r="E23" s="139" t="s">
        <v>7</v>
      </c>
      <c r="F23" s="140">
        <v>2</v>
      </c>
      <c r="G23" s="112"/>
      <c r="H23" s="112"/>
      <c r="I23" s="33"/>
      <c r="J23" s="190" t="s">
        <v>21</v>
      </c>
      <c r="K23" s="191"/>
      <c r="L23" s="192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5"/>
      <c r="Z23" s="34"/>
      <c r="AA23" s="15"/>
      <c r="AB23" s="7"/>
    </row>
    <row r="24" spans="1:28" ht="15.75" thickBot="1" x14ac:dyDescent="0.3">
      <c r="A24" s="36"/>
      <c r="B24" s="16"/>
      <c r="C24" s="20"/>
      <c r="D24" s="175" t="s">
        <v>52</v>
      </c>
      <c r="E24" s="176"/>
      <c r="F24" s="141">
        <f>ROUNDUP(SUM(F17:F23),0)</f>
        <v>17</v>
      </c>
      <c r="G24" s="115"/>
      <c r="H24" s="115"/>
      <c r="I24" s="33"/>
      <c r="J24" s="16"/>
      <c r="K24" s="16"/>
      <c r="L24" s="16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5"/>
      <c r="Z24" s="34"/>
      <c r="AA24" s="15"/>
      <c r="AB24" s="7"/>
    </row>
    <row r="25" spans="1:28" ht="15" x14ac:dyDescent="0.25">
      <c r="A25" s="36"/>
      <c r="B25" s="16"/>
      <c r="C25" s="20"/>
      <c r="D25" s="180" t="s">
        <v>53</v>
      </c>
      <c r="E25" s="181"/>
      <c r="F25" s="123">
        <f>ROUNDUP(F24+F14,0)</f>
        <v>61</v>
      </c>
      <c r="G25" s="116"/>
      <c r="H25" s="116"/>
      <c r="I25" s="37"/>
      <c r="J25" s="37"/>
      <c r="K25" s="37"/>
      <c r="L25" s="37"/>
      <c r="M25" s="37"/>
      <c r="N25" s="37"/>
      <c r="O25" s="37"/>
      <c r="P25" s="99" t="s">
        <v>19</v>
      </c>
      <c r="Q25" s="37"/>
      <c r="R25" s="37"/>
      <c r="S25" s="37"/>
      <c r="T25" s="37"/>
      <c r="U25" s="37"/>
      <c r="V25" s="37"/>
      <c r="W25" s="37"/>
      <c r="X25" s="37"/>
      <c r="Y25" s="5"/>
      <c r="Z25" s="36"/>
      <c r="AA25" s="15"/>
      <c r="AB25" s="7"/>
    </row>
    <row r="26" spans="1:28" ht="15" x14ac:dyDescent="0.25">
      <c r="A26" s="36"/>
      <c r="B26" s="16"/>
      <c r="C26" s="20"/>
      <c r="D26" s="182" t="s">
        <v>48</v>
      </c>
      <c r="E26" s="183"/>
      <c r="F26" s="126">
        <v>500</v>
      </c>
      <c r="G26" s="117"/>
      <c r="H26" s="117"/>
      <c r="I26" s="42"/>
      <c r="J26" s="42"/>
      <c r="K26" s="42"/>
      <c r="L26" s="42"/>
      <c r="M26" s="42"/>
      <c r="N26" s="42"/>
      <c r="O26" s="42"/>
      <c r="P26" s="98" t="s">
        <v>44</v>
      </c>
      <c r="Q26" s="18"/>
      <c r="R26" s="18"/>
      <c r="S26" s="18"/>
      <c r="T26" s="18"/>
      <c r="U26" s="18"/>
      <c r="V26" s="18"/>
      <c r="W26" s="18"/>
      <c r="X26" s="18"/>
      <c r="Y26" s="30"/>
      <c r="Z26" s="5"/>
      <c r="AA26" s="15"/>
      <c r="AB26" s="7"/>
    </row>
    <row r="27" spans="1:28" ht="15.75" thickBot="1" x14ac:dyDescent="0.3">
      <c r="A27" s="36"/>
      <c r="B27" s="16"/>
      <c r="C27" s="17"/>
      <c r="D27" s="177" t="s">
        <v>26</v>
      </c>
      <c r="E27" s="178"/>
      <c r="F27" s="127">
        <f>F25*TAUXJOURSENIOR</f>
        <v>30500</v>
      </c>
      <c r="G27" s="118"/>
      <c r="H27" s="118"/>
      <c r="I27" s="42"/>
      <c r="J27" s="42"/>
      <c r="K27" s="42"/>
      <c r="L27" s="42"/>
      <c r="M27" s="42"/>
      <c r="N27" s="42"/>
      <c r="O27" s="42"/>
      <c r="P27" s="60" t="s">
        <v>22</v>
      </c>
      <c r="Q27" s="18"/>
      <c r="R27" s="18"/>
      <c r="S27" s="18"/>
      <c r="T27" s="18"/>
      <c r="U27" s="18"/>
      <c r="V27" s="18"/>
      <c r="W27" s="18"/>
      <c r="X27" s="18"/>
      <c r="Y27" s="30"/>
      <c r="Z27" s="11"/>
      <c r="AA27" s="12"/>
      <c r="AB27" s="7"/>
    </row>
    <row r="28" spans="1:28" ht="15" x14ac:dyDescent="0.25">
      <c r="A28" s="36"/>
      <c r="B28" s="29"/>
      <c r="C28" s="17"/>
      <c r="D28" s="17"/>
      <c r="E28" s="3"/>
      <c r="F28" s="18"/>
      <c r="G28" s="18"/>
      <c r="H28" s="18"/>
      <c r="I28" s="42"/>
      <c r="J28" s="42"/>
      <c r="K28" s="42"/>
      <c r="L28" s="42"/>
      <c r="M28" s="42"/>
      <c r="N28" s="42"/>
      <c r="O28" s="42"/>
      <c r="P28" s="60" t="s">
        <v>20</v>
      </c>
      <c r="Q28" s="37"/>
      <c r="R28" s="8"/>
      <c r="S28" s="18"/>
      <c r="T28" s="18"/>
      <c r="U28" s="18"/>
      <c r="V28" s="18"/>
      <c r="W28" s="18"/>
      <c r="X28" s="18"/>
      <c r="Y28" s="30"/>
      <c r="Z28" s="11"/>
      <c r="AA28" s="11"/>
      <c r="AB28" s="7"/>
    </row>
    <row r="29" spans="1:28" ht="15" x14ac:dyDescent="0.2">
      <c r="A29" s="58"/>
      <c r="B29" s="68"/>
      <c r="C29" s="57"/>
      <c r="D29" s="74" t="s">
        <v>28</v>
      </c>
      <c r="E29" s="56"/>
      <c r="F29" s="63"/>
      <c r="G29" s="63"/>
      <c r="H29" s="63"/>
      <c r="I29" s="42"/>
      <c r="J29" s="42"/>
      <c r="K29" s="42"/>
      <c r="L29" s="42"/>
      <c r="M29" s="42"/>
      <c r="N29" s="42"/>
      <c r="O29" s="42"/>
      <c r="P29" s="109" t="s">
        <v>35</v>
      </c>
      <c r="Q29" s="18"/>
      <c r="R29" s="18"/>
      <c r="S29" s="18"/>
      <c r="T29" s="18"/>
      <c r="U29" s="18"/>
      <c r="V29" s="18"/>
      <c r="W29" s="18"/>
      <c r="X29" s="18"/>
      <c r="Y29" s="6"/>
      <c r="Z29" s="11"/>
      <c r="AA29" s="12"/>
      <c r="AB29" s="7"/>
    </row>
    <row r="30" spans="1:28" x14ac:dyDescent="0.2">
      <c r="A30" s="58"/>
      <c r="B30" s="68"/>
      <c r="C30" s="57"/>
      <c r="D30" s="57"/>
      <c r="E30" s="64"/>
      <c r="F30" s="63"/>
      <c r="G30" s="63"/>
      <c r="H30" s="63"/>
      <c r="I30" s="42"/>
      <c r="J30" s="42"/>
      <c r="K30" s="42"/>
      <c r="L30" s="42"/>
      <c r="M30" s="42"/>
      <c r="N30" s="42"/>
      <c r="O30" s="42"/>
      <c r="P30" s="18"/>
      <c r="Q30" s="18"/>
      <c r="R30" s="18"/>
      <c r="S30" s="18"/>
      <c r="T30" s="18"/>
      <c r="U30" s="18"/>
      <c r="V30" s="18"/>
      <c r="W30" s="18"/>
      <c r="X30" s="18"/>
      <c r="Y30" s="30"/>
      <c r="Z30" s="11"/>
      <c r="AA30" s="12"/>
      <c r="AB30" s="7"/>
    </row>
    <row r="31" spans="1:28" s="43" customFormat="1" ht="76.5" customHeight="1" x14ac:dyDescent="0.2">
      <c r="A31" s="71"/>
      <c r="B31" s="72"/>
      <c r="C31" s="73"/>
      <c r="D31" s="185" t="s">
        <v>29</v>
      </c>
      <c r="E31" s="186"/>
      <c r="F31" s="75" t="s">
        <v>30</v>
      </c>
      <c r="G31" s="179" t="s">
        <v>31</v>
      </c>
      <c r="H31" s="179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5"/>
      <c r="Z31" s="46"/>
      <c r="AA31" s="47"/>
      <c r="AB31" s="7"/>
    </row>
    <row r="32" spans="1:28" s="43" customFormat="1" x14ac:dyDescent="0.2">
      <c r="A32" s="61"/>
      <c r="B32" s="62"/>
      <c r="C32" s="63"/>
      <c r="D32" s="65" t="s">
        <v>34</v>
      </c>
      <c r="E32" s="70"/>
      <c r="F32" s="66">
        <f>0.3*COUTTOTAL</f>
        <v>9150</v>
      </c>
      <c r="G32" s="184">
        <v>41253</v>
      </c>
      <c r="H32" s="184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5"/>
      <c r="Z32" s="46"/>
      <c r="AA32" s="47"/>
      <c r="AB32" s="7"/>
    </row>
    <row r="33" spans="1:28" s="43" customFormat="1" x14ac:dyDescent="0.2">
      <c r="A33" s="61"/>
      <c r="B33" s="61"/>
      <c r="C33" s="61"/>
      <c r="D33" s="67" t="s">
        <v>32</v>
      </c>
      <c r="E33" s="70"/>
      <c r="F33" s="66">
        <f>0.3*COUTTOTAL</f>
        <v>9150</v>
      </c>
      <c r="G33" s="184">
        <v>41281</v>
      </c>
      <c r="H33" s="184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5"/>
      <c r="Z33" s="46"/>
      <c r="AA33" s="47"/>
      <c r="AB33" s="7"/>
    </row>
    <row r="34" spans="1:28" s="43" customFormat="1" x14ac:dyDescent="0.2">
      <c r="A34" s="61"/>
      <c r="B34" s="61"/>
      <c r="C34" s="61"/>
      <c r="D34" s="65" t="s">
        <v>33</v>
      </c>
      <c r="E34" s="70"/>
      <c r="F34" s="66">
        <f>0.4*COUTTOTAL</f>
        <v>12200</v>
      </c>
      <c r="G34" s="184">
        <v>41309</v>
      </c>
      <c r="H34" s="184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5"/>
      <c r="Z34" s="46"/>
      <c r="AA34" s="47"/>
      <c r="AB34" s="7"/>
    </row>
    <row r="35" spans="1:28" s="98" customFormat="1" x14ac:dyDescent="0.2">
      <c r="A35" s="61"/>
      <c r="B35" s="61"/>
      <c r="C35" s="61"/>
      <c r="D35" s="63"/>
      <c r="E35" s="142"/>
      <c r="F35" s="143"/>
      <c r="G35" s="143"/>
      <c r="H35" s="144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5"/>
      <c r="Z35" s="46"/>
      <c r="AA35" s="47"/>
      <c r="AB35" s="7"/>
    </row>
    <row r="36" spans="1:28" s="43" customFormat="1" x14ac:dyDescent="0.2">
      <c r="A36" s="61"/>
      <c r="B36" s="61"/>
      <c r="D36" s="99" t="s">
        <v>56</v>
      </c>
      <c r="E36" s="61"/>
      <c r="F36" s="98"/>
      <c r="G36" s="59"/>
      <c r="H36" s="69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5"/>
      <c r="Z36" s="46"/>
      <c r="AA36" s="47"/>
      <c r="AB36" s="7"/>
    </row>
    <row r="37" spans="1:28" s="43" customFormat="1" x14ac:dyDescent="0.2">
      <c r="A37" s="61"/>
      <c r="B37" s="61"/>
      <c r="C37" s="61"/>
      <c r="D37" s="61"/>
      <c r="E37" s="63"/>
      <c r="F37" s="59"/>
      <c r="G37" s="59"/>
      <c r="H37" s="69"/>
      <c r="I37" s="44"/>
      <c r="J37" s="44"/>
      <c r="K37" s="44"/>
      <c r="L37" s="44"/>
      <c r="M37" s="44"/>
      <c r="N37" s="44"/>
      <c r="O37" s="44"/>
      <c r="P37" s="42"/>
      <c r="Q37" s="42"/>
      <c r="R37" s="42"/>
      <c r="S37" s="42"/>
      <c r="T37" s="42"/>
      <c r="U37" s="42"/>
      <c r="V37" s="42"/>
      <c r="W37" s="42"/>
      <c r="X37" s="42"/>
      <c r="Y37" s="45"/>
      <c r="Z37" s="46"/>
      <c r="AA37" s="47"/>
      <c r="AB37" s="7"/>
    </row>
    <row r="38" spans="1:28" ht="13.5" thickBot="1" x14ac:dyDescent="0.25">
      <c r="A38" s="48"/>
      <c r="B38" s="48"/>
      <c r="C38" s="48"/>
      <c r="D38" s="49"/>
      <c r="E38" s="49"/>
      <c r="F38" s="49"/>
      <c r="G38" s="49"/>
      <c r="H38" s="49"/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50"/>
      <c r="T38" s="51"/>
      <c r="U38" s="52"/>
      <c r="V38" s="50"/>
      <c r="W38" s="50"/>
      <c r="X38" s="50"/>
      <c r="Y38" s="53"/>
      <c r="Z38" s="48"/>
      <c r="AA38" s="48"/>
      <c r="AB38" s="54"/>
    </row>
    <row r="39" spans="1:28" ht="13.5" thickTop="1" x14ac:dyDescent="0.2">
      <c r="B39" s="8"/>
      <c r="C39" s="8"/>
      <c r="D39" s="23"/>
      <c r="E39" s="23"/>
      <c r="S39" s="24"/>
      <c r="T39" s="19"/>
      <c r="U39" s="25"/>
      <c r="V39" s="24"/>
      <c r="W39" s="24"/>
      <c r="X39" s="24"/>
      <c r="Y39" s="26"/>
      <c r="Z39" s="8"/>
      <c r="AA39" s="8"/>
      <c r="AB39" s="8"/>
    </row>
    <row r="40" spans="1:28" x14ac:dyDescent="0.2">
      <c r="B40" s="8"/>
      <c r="C40" s="8"/>
      <c r="D40" s="23"/>
      <c r="E40" s="23"/>
      <c r="S40" s="24"/>
      <c r="T40" s="19"/>
      <c r="U40" s="25"/>
      <c r="V40" s="24"/>
      <c r="W40" s="24"/>
      <c r="X40" s="24"/>
      <c r="Y40" s="26"/>
      <c r="Z40" s="8"/>
      <c r="AA40" s="8"/>
      <c r="AB40" s="8"/>
    </row>
    <row r="41" spans="1:28" x14ac:dyDescent="0.2">
      <c r="B41" s="8"/>
      <c r="C41" s="8"/>
      <c r="D41" s="23"/>
      <c r="E41" s="23"/>
      <c r="S41" s="24"/>
      <c r="T41" s="19"/>
      <c r="U41" s="25"/>
      <c r="V41" s="24"/>
      <c r="W41" s="24"/>
      <c r="X41" s="24"/>
      <c r="Y41" s="26"/>
      <c r="Z41" s="8"/>
      <c r="AA41" s="8"/>
      <c r="AB41" s="8"/>
    </row>
    <row r="42" spans="1:28" x14ac:dyDescent="0.2">
      <c r="B42" s="8"/>
      <c r="C42" s="8"/>
      <c r="D42" s="23"/>
      <c r="E42" s="23"/>
      <c r="S42" s="24"/>
      <c r="T42" s="19"/>
      <c r="U42" s="25"/>
      <c r="V42" s="24"/>
      <c r="W42" s="24"/>
      <c r="X42" s="24"/>
      <c r="Y42" s="26"/>
      <c r="Z42" s="8"/>
      <c r="AA42" s="8"/>
      <c r="AB42" s="8"/>
    </row>
    <row r="43" spans="1:28" x14ac:dyDescent="0.2">
      <c r="B43" s="8"/>
      <c r="C43" s="8"/>
      <c r="D43" s="23"/>
      <c r="E43" s="23"/>
      <c r="S43" s="24"/>
      <c r="T43" s="19"/>
      <c r="U43" s="25"/>
      <c r="V43" s="24"/>
      <c r="W43" s="24"/>
      <c r="X43" s="24"/>
      <c r="Y43" s="26"/>
      <c r="Z43" s="8"/>
      <c r="AA43" s="8"/>
      <c r="AB43" s="8"/>
    </row>
    <row r="44" spans="1:28" x14ac:dyDescent="0.2">
      <c r="B44" s="8"/>
      <c r="C44" s="8"/>
      <c r="D44" s="23"/>
      <c r="E44" s="23"/>
      <c r="S44" s="24"/>
      <c r="T44" s="19"/>
      <c r="U44" s="25"/>
      <c r="V44" s="24"/>
      <c r="W44" s="24"/>
      <c r="X44" s="24"/>
      <c r="Y44" s="26"/>
      <c r="Z44" s="8"/>
      <c r="AA44" s="8"/>
      <c r="AB44" s="8"/>
    </row>
    <row r="45" spans="1:28" x14ac:dyDescent="0.2">
      <c r="B45" s="8"/>
      <c r="C45" s="8"/>
      <c r="D45" s="23"/>
      <c r="E45" s="23"/>
      <c r="S45" s="24"/>
      <c r="T45" s="19"/>
      <c r="U45" s="25"/>
      <c r="V45" s="24"/>
      <c r="W45" s="24"/>
      <c r="X45" s="24"/>
      <c r="Y45" s="26"/>
      <c r="Z45" s="8"/>
      <c r="AA45" s="8"/>
      <c r="AB45" s="8"/>
    </row>
    <row r="46" spans="1:28" x14ac:dyDescent="0.2">
      <c r="B46" s="8"/>
      <c r="C46" s="8"/>
      <c r="D46" s="23"/>
      <c r="E46" s="23"/>
      <c r="S46" s="24"/>
      <c r="T46" s="19"/>
      <c r="U46" s="25"/>
      <c r="V46" s="24"/>
      <c r="W46" s="24"/>
      <c r="X46" s="24"/>
      <c r="Y46" s="26"/>
      <c r="Z46" s="8"/>
      <c r="AA46" s="8"/>
      <c r="AB46" s="8"/>
    </row>
    <row r="47" spans="1:28" x14ac:dyDescent="0.2">
      <c r="B47" s="8"/>
      <c r="C47" s="8"/>
      <c r="D47" s="23"/>
      <c r="E47" s="23"/>
      <c r="S47" s="24"/>
      <c r="T47" s="19"/>
      <c r="U47" s="25"/>
      <c r="V47" s="24"/>
      <c r="W47" s="24"/>
      <c r="X47" s="24"/>
      <c r="Y47" s="26"/>
      <c r="Z47" s="8"/>
      <c r="AA47" s="8"/>
      <c r="AB47" s="8"/>
    </row>
    <row r="48" spans="1:28" x14ac:dyDescent="0.2">
      <c r="B48" s="8"/>
      <c r="C48" s="8"/>
      <c r="D48" s="23"/>
      <c r="E48" s="23"/>
      <c r="S48" s="24"/>
      <c r="T48" s="19"/>
      <c r="U48" s="25"/>
      <c r="V48" s="24"/>
      <c r="W48" s="24"/>
      <c r="X48" s="24"/>
      <c r="Y48" s="26"/>
      <c r="Z48" s="8"/>
      <c r="AA48" s="8"/>
      <c r="AB48" s="8"/>
    </row>
    <row r="49" spans="2:28" x14ac:dyDescent="0.2">
      <c r="B49" s="8"/>
      <c r="C49" s="8"/>
      <c r="D49" s="23"/>
      <c r="E49" s="23"/>
      <c r="S49" s="24"/>
      <c r="T49" s="19"/>
      <c r="U49" s="25"/>
      <c r="V49" s="24"/>
      <c r="W49" s="24"/>
      <c r="X49" s="24"/>
      <c r="Y49" s="26"/>
      <c r="Z49" s="8"/>
      <c r="AA49" s="8"/>
      <c r="AB49" s="8"/>
    </row>
  </sheetData>
  <mergeCells count="25">
    <mergeCell ref="G32:H32"/>
    <mergeCell ref="G33:H33"/>
    <mergeCell ref="G34:H34"/>
    <mergeCell ref="D31:E31"/>
    <mergeCell ref="J22:L22"/>
    <mergeCell ref="J23:L23"/>
    <mergeCell ref="J21:L21"/>
    <mergeCell ref="D24:E24"/>
    <mergeCell ref="D27:E27"/>
    <mergeCell ref="G31:H31"/>
    <mergeCell ref="R21:V21"/>
    <mergeCell ref="D25:E25"/>
    <mergeCell ref="D26:E26"/>
    <mergeCell ref="R20:V20"/>
    <mergeCell ref="R19:V19"/>
    <mergeCell ref="C2:C3"/>
    <mergeCell ref="E2:E3"/>
    <mergeCell ref="D2:D3"/>
    <mergeCell ref="J16:L16"/>
    <mergeCell ref="F2:F3"/>
    <mergeCell ref="J17:L17"/>
    <mergeCell ref="J18:L18"/>
    <mergeCell ref="J19:L19"/>
    <mergeCell ref="J20:L20"/>
    <mergeCell ref="D14:E14"/>
  </mergeCells>
  <phoneticPr fontId="10" type="noConversion"/>
  <pageMargins left="0.7" right="0.7" top="0.75" bottom="0.75" header="0.3" footer="0.3"/>
  <pageSetup paperSize="9" orientation="portrait" r:id="rId1"/>
  <ignoredErrors>
    <ignoredError sqref="F32:F34 F8:F13 D17:D23 F24 F4 F5:F7 D5:D13" unlockedFormula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15</vt:i4>
      </vt:variant>
    </vt:vector>
  </HeadingPairs>
  <TitlesOfParts>
    <vt:vector size="17" baseType="lpstr">
      <vt:lpstr>Charge</vt:lpstr>
      <vt:lpstr>Feuil1</vt:lpstr>
      <vt:lpstr>CONCEPT</vt:lpstr>
      <vt:lpstr>COUTTOTAL</vt:lpstr>
      <vt:lpstr>DOC</vt:lpstr>
      <vt:lpstr>ENCADREMENT</vt:lpstr>
      <vt:lpstr>GARANTIE</vt:lpstr>
      <vt:lpstr>LIV</vt:lpstr>
      <vt:lpstr>PROD</vt:lpstr>
      <vt:lpstr>ras</vt:lpstr>
      <vt:lpstr>rasx</vt:lpstr>
      <vt:lpstr>TAUX</vt:lpstr>
      <vt:lpstr>TAUXJOURSENIOR</vt:lpstr>
      <vt:lpstr>TOTALDEVTU</vt:lpstr>
      <vt:lpstr>VALID</vt:lpstr>
      <vt:lpstr>VALIDATION</vt:lpstr>
      <vt:lpstr>Charge!Zone_d_impression</vt:lpstr>
    </vt:vector>
  </TitlesOfParts>
  <Company>2MoRO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 MILHAU</dc:creator>
  <cp:lastModifiedBy>Francis MILHAU</cp:lastModifiedBy>
  <dcterms:created xsi:type="dcterms:W3CDTF">2009-01-21T16:53:25Z</dcterms:created>
  <dcterms:modified xsi:type="dcterms:W3CDTF">2014-10-14T14:40:53Z</dcterms:modified>
</cp:coreProperties>
</file>